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192" windowHeight="8448" tabRatio="743"/>
  </bookViews>
  <sheets>
    <sheet name="EPSDT Tool" sheetId="3" r:id="rId1"/>
    <sheet name="RevisionTracker" sheetId="4" r:id="rId2"/>
    <sheet name="Holidays" sheetId="5" r:id="rId3"/>
  </sheets>
  <definedNames>
    <definedName name="_xlnm.Print_Titles" localSheetId="0">'EPSDT Tool'!$1:$10</definedName>
  </definedNames>
  <calcPr calcId="125725"/>
</workbook>
</file>

<file path=xl/calcChain.xml><?xml version="1.0" encoding="utf-8"?>
<calcChain xmlns="http://schemas.openxmlformats.org/spreadsheetml/2006/main">
  <c r="E48" i="3"/>
  <c r="F48"/>
  <c r="G48"/>
  <c r="H48"/>
  <c r="I48"/>
  <c r="J48"/>
  <c r="K48"/>
  <c r="L48"/>
  <c r="M48"/>
  <c r="D48"/>
  <c r="E44"/>
  <c r="F44"/>
  <c r="G44"/>
  <c r="H44"/>
  <c r="I44"/>
  <c r="J44"/>
  <c r="K44"/>
  <c r="L44"/>
  <c r="M44"/>
  <c r="D44"/>
  <c r="E79" l="1"/>
  <c r="F79"/>
  <c r="G79"/>
  <c r="H79"/>
  <c r="I79"/>
  <c r="J79"/>
  <c r="K79"/>
  <c r="L79"/>
  <c r="M79"/>
  <c r="E80"/>
  <c r="F80"/>
  <c r="G80"/>
  <c r="H80"/>
  <c r="I80"/>
  <c r="J80"/>
  <c r="K80"/>
  <c r="L80"/>
  <c r="M80"/>
  <c r="D80"/>
  <c r="D79"/>
  <c r="E75"/>
  <c r="F75"/>
  <c r="G75"/>
  <c r="H75"/>
  <c r="I75"/>
  <c r="J75"/>
  <c r="K75"/>
  <c r="L75"/>
  <c r="M75"/>
  <c r="E76"/>
  <c r="F76"/>
  <c r="G76"/>
  <c r="H76"/>
  <c r="I76"/>
  <c r="J76"/>
  <c r="K76"/>
  <c r="L76"/>
  <c r="M76"/>
  <c r="D76"/>
  <c r="D75"/>
  <c r="E71"/>
  <c r="F71"/>
  <c r="G71"/>
  <c r="H71"/>
  <c r="I71"/>
  <c r="J71"/>
  <c r="K71"/>
  <c r="L71"/>
  <c r="M71"/>
  <c r="E72"/>
  <c r="F72"/>
  <c r="G72"/>
  <c r="H72"/>
  <c r="I72"/>
  <c r="J72"/>
  <c r="K72"/>
  <c r="L72"/>
  <c r="M72"/>
  <c r="D72"/>
  <c r="D71"/>
  <c r="E67"/>
  <c r="F67"/>
  <c r="G67"/>
  <c r="H67"/>
  <c r="I67"/>
  <c r="J67"/>
  <c r="K67"/>
  <c r="L67"/>
  <c r="M67"/>
  <c r="E68"/>
  <c r="F68"/>
  <c r="G68"/>
  <c r="H68"/>
  <c r="I68"/>
  <c r="J68"/>
  <c r="K68"/>
  <c r="L68"/>
  <c r="M68"/>
  <c r="D68"/>
  <c r="D67"/>
  <c r="E63"/>
  <c r="F63"/>
  <c r="G63"/>
  <c r="H63"/>
  <c r="I63"/>
  <c r="J63"/>
  <c r="K63"/>
  <c r="L63"/>
  <c r="M63"/>
  <c r="E64"/>
  <c r="F64"/>
  <c r="G64"/>
  <c r="H64"/>
  <c r="I64"/>
  <c r="J64"/>
  <c r="K64"/>
  <c r="L64"/>
  <c r="M64"/>
  <c r="D64"/>
  <c r="D63"/>
  <c r="E59"/>
  <c r="F59"/>
  <c r="G59"/>
  <c r="H59"/>
  <c r="I59"/>
  <c r="J59"/>
  <c r="K59"/>
  <c r="L59"/>
  <c r="M59"/>
  <c r="E60"/>
  <c r="F60"/>
  <c r="G60"/>
  <c r="H60"/>
  <c r="I60"/>
  <c r="J60"/>
  <c r="K60"/>
  <c r="L60"/>
  <c r="M60"/>
  <c r="D60"/>
  <c r="D59"/>
  <c r="E55"/>
  <c r="F55"/>
  <c r="G55"/>
  <c r="H55"/>
  <c r="I55"/>
  <c r="J55"/>
  <c r="K55"/>
  <c r="L55"/>
  <c r="M55"/>
  <c r="E56"/>
  <c r="F56"/>
  <c r="G56"/>
  <c r="H56"/>
  <c r="I56"/>
  <c r="J56"/>
  <c r="K56"/>
  <c r="L56"/>
  <c r="M56"/>
  <c r="D56"/>
  <c r="D55"/>
  <c r="E51"/>
  <c r="F51"/>
  <c r="G51"/>
  <c r="H51"/>
  <c r="I51"/>
  <c r="J51"/>
  <c r="K51"/>
  <c r="L51"/>
  <c r="M51"/>
  <c r="E52"/>
  <c r="F52"/>
  <c r="G52"/>
  <c r="H52"/>
  <c r="I52"/>
  <c r="J52"/>
  <c r="K52"/>
  <c r="L52"/>
  <c r="M52"/>
  <c r="D52"/>
  <c r="D51"/>
  <c r="E78"/>
  <c r="F78"/>
  <c r="G78"/>
  <c r="H78"/>
  <c r="I78"/>
  <c r="J78"/>
  <c r="K78"/>
  <c r="L78"/>
  <c r="M78"/>
  <c r="D78"/>
  <c r="E74"/>
  <c r="F74"/>
  <c r="G74"/>
  <c r="H74"/>
  <c r="I74"/>
  <c r="J74"/>
  <c r="K74"/>
  <c r="L74"/>
  <c r="M74"/>
  <c r="D74"/>
  <c r="E70"/>
  <c r="F70"/>
  <c r="G70"/>
  <c r="H70"/>
  <c r="I70"/>
  <c r="J70"/>
  <c r="K70"/>
  <c r="L70"/>
  <c r="M70"/>
  <c r="D70"/>
  <c r="E66"/>
  <c r="F66"/>
  <c r="G66"/>
  <c r="H66"/>
  <c r="I66"/>
  <c r="J66"/>
  <c r="K66"/>
  <c r="L66"/>
  <c r="M66"/>
  <c r="D66"/>
  <c r="E62"/>
  <c r="F62"/>
  <c r="G62"/>
  <c r="H62"/>
  <c r="I62"/>
  <c r="J62"/>
  <c r="K62"/>
  <c r="L62"/>
  <c r="M62"/>
  <c r="D62"/>
  <c r="E58"/>
  <c r="F58"/>
  <c r="G58"/>
  <c r="H58"/>
  <c r="I58"/>
  <c r="J58"/>
  <c r="K58"/>
  <c r="L58"/>
  <c r="M58"/>
  <c r="D58"/>
  <c r="E54"/>
  <c r="F54"/>
  <c r="G54"/>
  <c r="H54"/>
  <c r="I54"/>
  <c r="J54"/>
  <c r="K54"/>
  <c r="L54"/>
  <c r="M54"/>
  <c r="D54"/>
  <c r="E50"/>
  <c r="F50"/>
  <c r="G50"/>
  <c r="H50"/>
  <c r="I50"/>
  <c r="J50"/>
  <c r="K50"/>
  <c r="L50"/>
  <c r="M50"/>
  <c r="D50"/>
  <c r="E42"/>
  <c r="F42"/>
  <c r="G42"/>
  <c r="H42"/>
  <c r="I42"/>
  <c r="J42"/>
  <c r="K42"/>
  <c r="L42"/>
  <c r="M42"/>
  <c r="D42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F32"/>
  <c r="J32"/>
  <c r="H41"/>
  <c r="L41"/>
  <c r="E36"/>
  <c r="E38" s="1"/>
  <c r="F36"/>
  <c r="F38" s="1"/>
  <c r="G36"/>
  <c r="H36"/>
  <c r="H38" s="1"/>
  <c r="I36"/>
  <c r="I38" s="1"/>
  <c r="J36"/>
  <c r="J38" s="1"/>
  <c r="K36"/>
  <c r="L36"/>
  <c r="L38" s="1"/>
  <c r="M36"/>
  <c r="M38" s="1"/>
  <c r="E37"/>
  <c r="F37"/>
  <c r="G37"/>
  <c r="G38" s="1"/>
  <c r="H37"/>
  <c r="I37"/>
  <c r="J37"/>
  <c r="K37"/>
  <c r="K38" s="1"/>
  <c r="L37"/>
  <c r="M37"/>
  <c r="E39"/>
  <c r="F39"/>
  <c r="F41" s="1"/>
  <c r="G39"/>
  <c r="G41" s="1"/>
  <c r="H39"/>
  <c r="I39"/>
  <c r="J39"/>
  <c r="J41" s="1"/>
  <c r="K39"/>
  <c r="K41" s="1"/>
  <c r="L39"/>
  <c r="M39"/>
  <c r="E40"/>
  <c r="E41" s="1"/>
  <c r="F40"/>
  <c r="G40"/>
  <c r="H40"/>
  <c r="I40"/>
  <c r="I41" s="1"/>
  <c r="J40"/>
  <c r="K40"/>
  <c r="L40"/>
  <c r="M40"/>
  <c r="M41" s="1"/>
  <c r="D40"/>
  <c r="D39"/>
  <c r="D37"/>
  <c r="D36"/>
  <c r="E33"/>
  <c r="E35" s="1"/>
  <c r="F33"/>
  <c r="G33"/>
  <c r="H33"/>
  <c r="H35" s="1"/>
  <c r="I33"/>
  <c r="I35" s="1"/>
  <c r="J33"/>
  <c r="K33"/>
  <c r="L33"/>
  <c r="L35" s="1"/>
  <c r="M33"/>
  <c r="M35" s="1"/>
  <c r="E34"/>
  <c r="F34"/>
  <c r="G34"/>
  <c r="H34"/>
  <c r="I34"/>
  <c r="J34"/>
  <c r="K34"/>
  <c r="L34"/>
  <c r="M34"/>
  <c r="D34"/>
  <c r="D33"/>
  <c r="E30"/>
  <c r="E32" s="1"/>
  <c r="F30"/>
  <c r="G30"/>
  <c r="H30"/>
  <c r="H32" s="1"/>
  <c r="I30"/>
  <c r="I32" s="1"/>
  <c r="J30"/>
  <c r="K30"/>
  <c r="L30"/>
  <c r="L32" s="1"/>
  <c r="M30"/>
  <c r="M32" s="1"/>
  <c r="E31"/>
  <c r="F31"/>
  <c r="G31"/>
  <c r="G32" s="1"/>
  <c r="H31"/>
  <c r="I31"/>
  <c r="J31"/>
  <c r="K31"/>
  <c r="K32" s="1"/>
  <c r="L31"/>
  <c r="M31"/>
  <c r="D31"/>
  <c r="D30"/>
  <c r="D32" s="1"/>
  <c r="E27"/>
  <c r="E29" s="1"/>
  <c r="F27"/>
  <c r="G27"/>
  <c r="H27"/>
  <c r="H29" s="1"/>
  <c r="I27"/>
  <c r="I29" s="1"/>
  <c r="J27"/>
  <c r="K27"/>
  <c r="L27"/>
  <c r="L29" s="1"/>
  <c r="M27"/>
  <c r="M29" s="1"/>
  <c r="E28"/>
  <c r="F28"/>
  <c r="G28"/>
  <c r="H28"/>
  <c r="I28"/>
  <c r="J28"/>
  <c r="K28"/>
  <c r="L28"/>
  <c r="M28"/>
  <c r="D28"/>
  <c r="D27"/>
  <c r="D29" s="1"/>
  <c r="E24"/>
  <c r="E26" s="1"/>
  <c r="F24"/>
  <c r="F26" s="1"/>
  <c r="G24"/>
  <c r="H24"/>
  <c r="H26" s="1"/>
  <c r="I24"/>
  <c r="I26" s="1"/>
  <c r="J24"/>
  <c r="J26" s="1"/>
  <c r="K24"/>
  <c r="L24"/>
  <c r="L26" s="1"/>
  <c r="M24"/>
  <c r="M26" s="1"/>
  <c r="E25"/>
  <c r="F25"/>
  <c r="G25"/>
  <c r="G26" s="1"/>
  <c r="H25"/>
  <c r="I25"/>
  <c r="J25"/>
  <c r="K25"/>
  <c r="K26" s="1"/>
  <c r="L25"/>
  <c r="M25"/>
  <c r="D25"/>
  <c r="D24"/>
  <c r="D26" s="1"/>
  <c r="E22"/>
  <c r="E23" s="1"/>
  <c r="F22"/>
  <c r="G22"/>
  <c r="H22"/>
  <c r="H23" s="1"/>
  <c r="I22"/>
  <c r="I23" s="1"/>
  <c r="J22"/>
  <c r="K22"/>
  <c r="L22"/>
  <c r="L23" s="1"/>
  <c r="M22"/>
  <c r="M23" s="1"/>
  <c r="D22"/>
  <c r="E21"/>
  <c r="F21"/>
  <c r="F23" s="1"/>
  <c r="G21"/>
  <c r="G23" s="1"/>
  <c r="H21"/>
  <c r="I21"/>
  <c r="J21"/>
  <c r="J23" s="1"/>
  <c r="K21"/>
  <c r="K23" s="1"/>
  <c r="L21"/>
  <c r="M21"/>
  <c r="D21"/>
  <c r="D23" s="1"/>
  <c r="E19"/>
  <c r="F19"/>
  <c r="G19"/>
  <c r="H19"/>
  <c r="I19"/>
  <c r="J19"/>
  <c r="K19"/>
  <c r="L19"/>
  <c r="M19"/>
  <c r="D19"/>
  <c r="E18"/>
  <c r="F18"/>
  <c r="G18"/>
  <c r="H18"/>
  <c r="I18"/>
  <c r="J18"/>
  <c r="J20" s="1"/>
  <c r="K18"/>
  <c r="L18"/>
  <c r="M18"/>
  <c r="D18"/>
  <c r="D20" s="1"/>
  <c r="D17"/>
  <c r="D15"/>
  <c r="D16"/>
  <c r="L20" l="1"/>
  <c r="H20"/>
  <c r="J29"/>
  <c r="F29"/>
  <c r="J35"/>
  <c r="F35"/>
  <c r="D41"/>
  <c r="M20"/>
  <c r="I20"/>
  <c r="E20"/>
  <c r="K29"/>
  <c r="G29"/>
  <c r="K35"/>
  <c r="G35"/>
  <c r="K20"/>
  <c r="D38"/>
  <c r="F20"/>
  <c r="G20"/>
  <c r="D35"/>
</calcChain>
</file>

<file path=xl/comments1.xml><?xml version="1.0" encoding="utf-8"?>
<comments xmlns="http://schemas.openxmlformats.org/spreadsheetml/2006/main">
  <authors>
    <author>Dusenbury-Diane</author>
    <author>Staff Member</author>
  </authors>
  <commentList>
    <comment ref="A4" authorId="0">
      <text>
        <r>
          <rPr>
            <sz val="8"/>
            <color indexed="81"/>
            <rFont val="Tahoma"/>
            <family val="2"/>
          </rPr>
          <t>Correct tool?
Most current version?
Contract driven references are correct?
Tool is tailored to scope?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Post site QA is not yet defined.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Check your contract for authority!</t>
        </r>
      </text>
    </comment>
    <comment ref="C7" authorId="1">
      <text>
        <r>
          <rPr>
            <sz val="8"/>
            <color indexed="81"/>
            <rFont val="Tahoma"/>
            <family val="2"/>
          </rPr>
          <t>D=Document
I = Interview
O = Observation</t>
        </r>
      </text>
    </comment>
    <comment ref="D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E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F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G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H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I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J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K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L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M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B83" authorId="0">
      <text>
        <r>
          <rPr>
            <b/>
            <sz val="8"/>
            <color indexed="81"/>
            <rFont val="Tahoma"/>
            <family val="2"/>
          </rPr>
          <t>Dusenbury-Diane:</t>
        </r>
        <r>
          <rPr>
            <sz val="8"/>
            <color indexed="81"/>
            <rFont val="Tahoma"/>
            <family val="2"/>
          </rPr>
          <t xml:space="preserve">
Find and add your contract Attachment I reference here.</t>
        </r>
      </text>
    </comment>
  </commentList>
</comments>
</file>

<file path=xl/sharedStrings.xml><?xml version="1.0" encoding="utf-8"?>
<sst xmlns="http://schemas.openxmlformats.org/spreadsheetml/2006/main" count="199" uniqueCount="132">
  <si>
    <t>Source</t>
  </si>
  <si>
    <t>Post-Site QA Check (LastName/Date):</t>
  </si>
  <si>
    <t>Removal Date</t>
  </si>
  <si>
    <t>Fully Met?
1</t>
  </si>
  <si>
    <t>Fully Met?
2</t>
  </si>
  <si>
    <t>Fully Met?
3</t>
  </si>
  <si>
    <t>Fully Met?
4</t>
  </si>
  <si>
    <t>Fully Met?
5</t>
  </si>
  <si>
    <t>Fully Met?
6</t>
  </si>
  <si>
    <t>Fully Met?
7</t>
  </si>
  <si>
    <t>Fully Met?
8</t>
  </si>
  <si>
    <t>Fully Met?
9</t>
  </si>
  <si>
    <t>Fully Met?
10</t>
  </si>
  <si>
    <t xml:space="preserve">COU Monitor: </t>
  </si>
  <si>
    <t>Provider Name:</t>
  </si>
  <si>
    <t xml:space="preserve">Contract Number: </t>
  </si>
  <si>
    <t xml:space="preserve">Site Visit Start Date: </t>
  </si>
  <si>
    <t>Pre-Site QA Check (LastName/Date):</t>
  </si>
  <si>
    <t>Does provider have its own procedure?</t>
  </si>
  <si>
    <t>If yes, date of procedure review by COU:</t>
  </si>
  <si>
    <t>Was the tool modified to address procedure?</t>
  </si>
  <si>
    <t>Date</t>
  </si>
  <si>
    <t>Employee</t>
  </si>
  <si>
    <t>Description of Revision</t>
  </si>
  <si>
    <t>Date Approved</t>
  </si>
  <si>
    <t>Diane Dusenbury</t>
  </si>
  <si>
    <t>65C-30.001(17)</t>
  </si>
  <si>
    <t>Initial Screening upon Removal</t>
  </si>
  <si>
    <t>Follow Up</t>
  </si>
  <si>
    <t>Attachment I, ???</t>
  </si>
  <si>
    <t>Please note!</t>
  </si>
  <si>
    <t>This tool is based on a unique tool that was used a couple times in FY 2011-2012 at CBCs but never formally added to the generic tool folder.</t>
  </si>
  <si>
    <t>Periodic Child Health Check Ups During Review Period</t>
  </si>
  <si>
    <t>The Florida Medicaid Child Health Check-Up Coverage and Limitations Handbooks states that a Child Health Check-Up should not be performed on an obviously sick child as findings could be distorted.  The Handbook advises the medical provider to make a determination - either the check-up should be performed or if the child should be treated or referred for illness and the check-up rescheduled.</t>
  </si>
  <si>
    <t>Review Period Start:</t>
  </si>
  <si>
    <t>Review Period End:</t>
  </si>
  <si>
    <t>Birth Date</t>
  </si>
  <si>
    <t>Removal Date in Review Period?</t>
  </si>
  <si>
    <t>Applicable?</t>
  </si>
  <si>
    <t>If Late - Enter Date of Initial Screening.  Blank if on Time</t>
  </si>
  <si>
    <r>
      <t xml:space="preserve">IF the child was removed during the review period, and IF the provider is partly or fully responsible for the initial screening - Did the child receive an initial medical diagnostic screening since removal?  
</t>
    </r>
    <r>
      <rPr>
        <b/>
        <i/>
        <sz val="10"/>
        <color theme="4" tint="-0.249977111117893"/>
        <rFont val="Arial"/>
        <family val="2"/>
      </rPr>
      <t>N/A if removal was not in the review period. N/A if provider is not responsible.</t>
    </r>
  </si>
  <si>
    <t>Health Check Up at 1 Month of Age</t>
  </si>
  <si>
    <t>Due Date - Last Day before turning 2 months of age.</t>
  </si>
  <si>
    <t>Last Day before turning 2 months old.</t>
  </si>
  <si>
    <t>Date turning 1 month of age.</t>
  </si>
  <si>
    <t>1 Month Birthday</t>
  </si>
  <si>
    <t>2 Month Birthday</t>
  </si>
  <si>
    <t>Last Day before turning 4 Months old.</t>
  </si>
  <si>
    <t>4 Month Birthday</t>
  </si>
  <si>
    <t>Last Day before turning 6 Months old.</t>
  </si>
  <si>
    <t>6 Month Birthday</t>
  </si>
  <si>
    <t>Last Day before turning 9 months old.</t>
  </si>
  <si>
    <t>9 Month Birthday</t>
  </si>
  <si>
    <t>Last Day before turning 12 months old.</t>
  </si>
  <si>
    <t>15 Month Birthday</t>
  </si>
  <si>
    <t>Last Day before turning 15 months old</t>
  </si>
  <si>
    <t>12 Month Birthday</t>
  </si>
  <si>
    <t>Last Day before turning 18 months old.</t>
  </si>
  <si>
    <t>18 Month Birthday</t>
  </si>
  <si>
    <t>Last Day before turning 2 years of age.</t>
  </si>
  <si>
    <t>1 Month Check Up in or out of review period.</t>
  </si>
  <si>
    <t>2 Month Check Up in or out of review period.</t>
  </si>
  <si>
    <t>4 Month Check Up in or out of review period.</t>
  </si>
  <si>
    <t>6 Month Check Up in or out of review period.</t>
  </si>
  <si>
    <t>9 Month Check Up in or out of review period.</t>
  </si>
  <si>
    <t>12 Month Check Up in or out of review period.</t>
  </si>
  <si>
    <t>18 Month Check Up in or out of review period.</t>
  </si>
  <si>
    <t>15 Month Check Up in or out of review period.</t>
  </si>
  <si>
    <t>Did the child have a check up at age 1 month?</t>
  </si>
  <si>
    <t>Health Check Up at 2 Months of Age</t>
  </si>
  <si>
    <t>Did the child have a check up at age 2 months?</t>
  </si>
  <si>
    <t>Health Check Up at 4 Months of Age</t>
  </si>
  <si>
    <t>Due Date - Last Day before turning 4 months of age.</t>
  </si>
  <si>
    <t>Due Date - Last Day before turning 6 months of age.</t>
  </si>
  <si>
    <t>Did the child have a check up at age 4 months?</t>
  </si>
  <si>
    <t>Health Check Up at 6 Months of Age</t>
  </si>
  <si>
    <t>Due Date - Last Day before turning 9 months of age.</t>
  </si>
  <si>
    <t>Did the child have a check up at age 6 months?</t>
  </si>
  <si>
    <t>Did the child have a check up at age 9 months?</t>
  </si>
  <si>
    <t>Health Check Up at 9 Months of Age</t>
  </si>
  <si>
    <t>Due Date - Last Day before turning 12 months of age.</t>
  </si>
  <si>
    <t>Health Check Up at 12 Months of Age</t>
  </si>
  <si>
    <t>Due Date - Last Day before turning 15 months of age.</t>
  </si>
  <si>
    <t>Did the child have a check up at age 12 months?</t>
  </si>
  <si>
    <t>Health Check Up at 15 Months of Age</t>
  </si>
  <si>
    <t>Date turning 15 months of age.</t>
  </si>
  <si>
    <t>Date turning 12 months of age.</t>
  </si>
  <si>
    <t>Date turning 9 months of age.</t>
  </si>
  <si>
    <t>Date turning 6 months of age.</t>
  </si>
  <si>
    <t>Date turning 4 months of age.</t>
  </si>
  <si>
    <t>Date turning 2 months of age.</t>
  </si>
  <si>
    <t>Due Date - Last Day before turning 18 months of age.</t>
  </si>
  <si>
    <t>Did the child have a check up at age 15 months?</t>
  </si>
  <si>
    <t>Health Check Up at 18 Months of Age</t>
  </si>
  <si>
    <t>Date turning 18 months of age.</t>
  </si>
  <si>
    <t>Due Date - Last Day before turning 2 years old.</t>
  </si>
  <si>
    <t>Did the child have a check up at age 18 months?</t>
  </si>
  <si>
    <t>Did the child receive follow-up on all ordered services identified in the check-ups appropriate to the review period, including medical, dental, and vision care?</t>
  </si>
  <si>
    <t>Child Age at Removal (Months) (Calculated)</t>
  </si>
  <si>
    <t>Age at Begin of Review Period (Months) (Calculated)</t>
  </si>
  <si>
    <t>Significant revisions - tool is now custom for children under age 2.  Each check-up has a calculation to aid the monitor in determining applicability, based on birthdate, removal date, and review period.  There is a single question asking if follow up from check-ups took place.</t>
  </si>
  <si>
    <t>Protection password is DCF</t>
  </si>
  <si>
    <t>Child Name</t>
  </si>
  <si>
    <t>Row for Child Name accidentally removed - it is replaced.</t>
  </si>
  <si>
    <t>Unit</t>
  </si>
  <si>
    <t>Case Name</t>
  </si>
  <si>
    <t>Case ID</t>
  </si>
  <si>
    <t>Added demographic rows</t>
  </si>
  <si>
    <t>Chief's Row - Measurement Analysis</t>
  </si>
  <si>
    <t>Good:</t>
  </si>
  <si>
    <t>Issue:</t>
  </si>
  <si>
    <t>Added row to demographic section for chief's measurement and hid it.  Added section at top of tool for display of calculations.</t>
  </si>
  <si>
    <t>Authority</t>
  </si>
  <si>
    <t>Due Date of Initial Screening - 24 Hours After Removal or 5 Working Days</t>
  </si>
  <si>
    <t>New Year's Day</t>
  </si>
  <si>
    <t>Martin Luther King Day</t>
  </si>
  <si>
    <t>Memorial Day</t>
  </si>
  <si>
    <t>Independence Day</t>
  </si>
  <si>
    <t>Labor Day</t>
  </si>
  <si>
    <t>Veteran's Day</t>
  </si>
  <si>
    <t>Thanksgiving</t>
  </si>
  <si>
    <t>Day After Thanksgiving</t>
  </si>
  <si>
    <t>Christmas</t>
  </si>
  <si>
    <r>
      <rPr>
        <sz val="12"/>
        <rFont val="Arial"/>
        <family val="2"/>
      </rPr>
      <t>Requirements</t>
    </r>
    <r>
      <rPr>
        <sz val="10"/>
        <rFont val="Arial"/>
        <family val="2"/>
      </rPr>
      <t xml:space="preserve">
All children removed are to have an initial medical screening by a for licensed and relative/nonrelative placements.  
If child is ill, within 24h.  If child is well, within 5 business days.</t>
    </r>
  </si>
  <si>
    <t xml:space="preserve">Was it done within 24 hours for the child who appears sick, and within 5 business days otherwise?  </t>
  </si>
  <si>
    <t>Calculate - Calendar Days Late if child is ill.  Business Days Late otherwise.  Negative means On Time.</t>
  </si>
  <si>
    <t>Day after Christmas Special</t>
  </si>
  <si>
    <t xml:space="preserve">CBC Child Health Check-Ups Children Ages 0 and 1 Monitoring Tool  </t>
  </si>
  <si>
    <t>Date of Tool Creation or Revision: 6/4/2015</t>
  </si>
  <si>
    <t>65C-29.008(1)</t>
  </si>
  <si>
    <t>Updated tool to address changes in 65C-29.008.  If a child is ill, initial health check up must be within 24 hours.  Otherwise, 5 business days.</t>
  </si>
  <si>
    <r>
      <t>At time of removal, did the child appear sick or in physical discomfort?  Exhibiting signs or symptoms of illness?</t>
    </r>
    <r>
      <rPr>
        <b/>
        <sz val="10"/>
        <rFont val="Arial"/>
        <family val="2"/>
      </rPr>
      <t xml:space="preserve"> Enter Y or N.</t>
    </r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</si>
</sst>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60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10"/>
      <color indexed="23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b/>
      <i/>
      <sz val="10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vertical="top"/>
      <protection locked="0"/>
    </xf>
    <xf numFmtId="0" fontId="0" fillId="6" borderId="2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NumberFormat="1" applyFont="1" applyAlignment="1">
      <alignment wrapText="1"/>
    </xf>
    <xf numFmtId="0" fontId="3" fillId="2" borderId="0" xfId="0" applyFont="1" applyFill="1" applyAlignment="1" applyProtection="1">
      <alignment horizontal="centerContinuous" vertical="top"/>
      <protection locked="0"/>
    </xf>
    <xf numFmtId="0" fontId="0" fillId="2" borderId="0" xfId="0" applyFill="1" applyAlignment="1" applyProtection="1">
      <alignment horizontal="centerContinuous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14" fontId="1" fillId="7" borderId="3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9" fontId="2" fillId="6" borderId="2" xfId="1" applyFont="1" applyFill="1" applyBorder="1" applyAlignment="1" applyProtection="1">
      <alignment horizontal="center" vertical="top"/>
      <protection locked="0"/>
    </xf>
    <xf numFmtId="9" fontId="2" fillId="2" borderId="0" xfId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top" textRotation="90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4" fontId="5" fillId="4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" fillId="9" borderId="3" xfId="0" applyFont="1" applyFill="1" applyBorder="1" applyAlignment="1" applyProtection="1">
      <alignment vertical="top" wrapText="1"/>
      <protection locked="0"/>
    </xf>
    <xf numFmtId="0" fontId="4" fillId="9" borderId="3" xfId="0" applyFont="1" applyFill="1" applyBorder="1" applyAlignment="1" applyProtection="1">
      <alignment vertical="top" wrapText="1"/>
      <protection locked="0"/>
    </xf>
    <xf numFmtId="0" fontId="0" fillId="9" borderId="3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1" fillId="8" borderId="3" xfId="0" applyFont="1" applyFill="1" applyBorder="1" applyAlignment="1" applyProtection="1">
      <alignment vertical="top" wrapText="1"/>
      <protection locked="0"/>
    </xf>
    <xf numFmtId="0" fontId="4" fillId="8" borderId="3" xfId="0" applyFont="1" applyFill="1" applyBorder="1" applyAlignment="1" applyProtection="1">
      <alignment vertical="top" wrapText="1"/>
      <protection locked="0"/>
    </xf>
    <xf numFmtId="0" fontId="0" fillId="8" borderId="3" xfId="0" applyFill="1" applyBorder="1" applyAlignment="1" applyProtection="1">
      <alignment vertical="top" wrapText="1"/>
      <protection locked="0"/>
    </xf>
    <xf numFmtId="0" fontId="0" fillId="8" borderId="3" xfId="0" applyFill="1" applyBorder="1" applyAlignment="1" applyProtection="1">
      <alignment horizontal="center" vertical="top" wrapText="1"/>
      <protection locked="0"/>
    </xf>
    <xf numFmtId="14" fontId="0" fillId="8" borderId="3" xfId="0" applyNumberForma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0" fontId="5" fillId="5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4" borderId="3" xfId="0" applyFont="1" applyFill="1" applyBorder="1" applyAlignment="1" applyProtection="1">
      <alignment horizontal="center" vertical="top" textRotation="90" wrapText="1"/>
    </xf>
    <xf numFmtId="0" fontId="5" fillId="0" borderId="0" xfId="0" applyFont="1" applyBorder="1" applyAlignment="1" applyProtection="1">
      <alignment vertical="top" wrapText="1"/>
    </xf>
    <xf numFmtId="14" fontId="5" fillId="4" borderId="3" xfId="0" applyNumberFormat="1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horizontal="center" vertical="top" textRotation="90" wrapText="1"/>
    </xf>
    <xf numFmtId="0" fontId="2" fillId="5" borderId="4" xfId="0" applyFont="1" applyFill="1" applyBorder="1" applyAlignment="1" applyProtection="1">
      <alignment horizontal="left" wrapText="1"/>
    </xf>
    <xf numFmtId="0" fontId="1" fillId="5" borderId="4" xfId="0" applyFont="1" applyFill="1" applyBorder="1" applyAlignment="1" applyProtection="1">
      <alignment horizontal="left" wrapText="1"/>
    </xf>
    <xf numFmtId="0" fontId="5" fillId="5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0" fontId="1" fillId="9" borderId="3" xfId="0" applyFont="1" applyFill="1" applyBorder="1" applyAlignment="1" applyProtection="1">
      <alignment vertical="top" wrapText="1"/>
    </xf>
    <xf numFmtId="0" fontId="4" fillId="9" borderId="3" xfId="0" applyFont="1" applyFill="1" applyBorder="1" applyAlignment="1" applyProtection="1">
      <alignment vertical="top" wrapText="1"/>
    </xf>
    <xf numFmtId="0" fontId="0" fillId="9" borderId="3" xfId="0" applyFill="1" applyBorder="1" applyAlignment="1" applyProtection="1">
      <alignment vertical="top" wrapText="1"/>
    </xf>
    <xf numFmtId="14" fontId="0" fillId="9" borderId="3" xfId="0" applyNumberForma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8" borderId="3" xfId="0" applyFill="1" applyBorder="1" applyAlignment="1" applyProtection="1">
      <alignment horizontal="center" vertical="top" wrapText="1"/>
    </xf>
    <xf numFmtId="14" fontId="5" fillId="5" borderId="0" xfId="0" applyNumberFormat="1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2" borderId="0" xfId="0" applyFont="1" applyFill="1" applyBorder="1" applyAlignment="1" applyProtection="1">
      <alignment vertical="top"/>
      <protection locked="0"/>
    </xf>
    <xf numFmtId="0" fontId="5" fillId="4" borderId="3" xfId="0" applyFont="1" applyFill="1" applyBorder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right" vertical="top"/>
      <protection locked="0"/>
    </xf>
    <xf numFmtId="0" fontId="0" fillId="10" borderId="3" xfId="0" applyFill="1" applyBorder="1" applyAlignment="1" applyProtection="1">
      <alignment horizontal="centerContinuous" vertical="top"/>
      <protection locked="0"/>
    </xf>
    <xf numFmtId="0" fontId="8" fillId="10" borderId="3" xfId="0" applyFont="1" applyFill="1" applyBorder="1" applyAlignment="1" applyProtection="1">
      <alignment vertical="top"/>
      <protection locked="0"/>
    </xf>
    <xf numFmtId="9" fontId="8" fillId="10" borderId="3" xfId="1" applyFont="1" applyFill="1" applyBorder="1" applyAlignment="1" applyProtection="1">
      <alignment vertical="top"/>
      <protection locked="0"/>
    </xf>
    <xf numFmtId="0" fontId="1" fillId="11" borderId="3" xfId="0" applyFont="1" applyFill="1" applyBorder="1" applyAlignment="1" applyProtection="1">
      <alignment vertical="top" wrapText="1"/>
      <protection locked="0"/>
    </xf>
    <xf numFmtId="14" fontId="0" fillId="11" borderId="3" xfId="0" applyNumberFormat="1" applyFill="1" applyBorder="1" applyAlignment="1" applyProtection="1">
      <alignment vertical="top" wrapText="1"/>
      <protection locked="0"/>
    </xf>
    <xf numFmtId="0" fontId="0" fillId="11" borderId="3" xfId="0" applyFill="1" applyBorder="1" applyAlignment="1" applyProtection="1">
      <alignment vertical="top" wrapText="1"/>
      <protection locked="0"/>
    </xf>
    <xf numFmtId="16" fontId="0" fillId="11" borderId="3" xfId="0" applyNumberFormat="1" applyFill="1" applyBorder="1" applyAlignment="1" applyProtection="1">
      <alignment vertical="top" wrapText="1"/>
      <protection locked="0"/>
    </xf>
    <xf numFmtId="0" fontId="0" fillId="12" borderId="3" xfId="0" applyFill="1" applyBorder="1" applyAlignment="1" applyProtection="1">
      <alignment vertical="top" wrapText="1"/>
      <protection locked="0"/>
    </xf>
    <xf numFmtId="14" fontId="0" fillId="12" borderId="3" xfId="0" applyNumberFormat="1" applyFill="1" applyBorder="1" applyAlignment="1" applyProtection="1">
      <alignment vertical="top" wrapText="1"/>
      <protection locked="0"/>
    </xf>
    <xf numFmtId="16" fontId="0" fillId="12" borderId="3" xfId="0" applyNumberFormat="1" applyFill="1" applyBorder="1" applyAlignment="1" applyProtection="1">
      <alignment vertical="top" wrapText="1"/>
      <protection locked="0"/>
    </xf>
    <xf numFmtId="0" fontId="0" fillId="13" borderId="3" xfId="0" applyFill="1" applyBorder="1" applyAlignment="1" applyProtection="1">
      <alignment vertical="top" wrapText="1"/>
      <protection locked="0"/>
    </xf>
    <xf numFmtId="14" fontId="0" fillId="13" borderId="3" xfId="0" applyNumberFormat="1" applyFill="1" applyBorder="1" applyAlignment="1" applyProtection="1">
      <alignment vertical="top" wrapText="1"/>
      <protection locked="0"/>
    </xf>
    <xf numFmtId="16" fontId="0" fillId="13" borderId="3" xfId="0" applyNumberFormat="1" applyFill="1" applyBorder="1" applyAlignment="1" applyProtection="1">
      <alignment vertical="top" wrapText="1"/>
      <protection locked="0"/>
    </xf>
    <xf numFmtId="0" fontId="0" fillId="14" borderId="3" xfId="0" applyFill="1" applyBorder="1" applyAlignment="1" applyProtection="1">
      <alignment vertical="top" wrapText="1"/>
      <protection locked="0"/>
    </xf>
    <xf numFmtId="14" fontId="0" fillId="14" borderId="3" xfId="0" applyNumberFormat="1" applyFill="1" applyBorder="1" applyAlignment="1" applyProtection="1">
      <alignment vertical="top" wrapText="1"/>
      <protection locked="0"/>
    </xf>
    <xf numFmtId="16" fontId="0" fillId="14" borderId="3" xfId="0" applyNumberFormat="1" applyFill="1" applyBorder="1" applyAlignment="1" applyProtection="1">
      <alignment vertical="top" wrapText="1"/>
      <protection locked="0"/>
    </xf>
    <xf numFmtId="0" fontId="0" fillId="15" borderId="3" xfId="0" applyFill="1" applyBorder="1" applyAlignment="1" applyProtection="1">
      <alignment vertical="top" wrapText="1"/>
      <protection locked="0"/>
    </xf>
    <xf numFmtId="14" fontId="0" fillId="15" borderId="3" xfId="0" applyNumberFormat="1" applyFill="1" applyBorder="1" applyAlignment="1" applyProtection="1">
      <alignment vertical="top" wrapText="1"/>
      <protection locked="0"/>
    </xf>
    <xf numFmtId="16" fontId="0" fillId="15" borderId="3" xfId="0" applyNumberFormat="1" applyFill="1" applyBorder="1" applyAlignment="1" applyProtection="1">
      <alignment vertical="top" wrapText="1"/>
      <protection locked="0"/>
    </xf>
    <xf numFmtId="0" fontId="0" fillId="16" borderId="3" xfId="0" applyFill="1" applyBorder="1" applyAlignment="1" applyProtection="1">
      <alignment vertical="top" wrapText="1"/>
      <protection locked="0"/>
    </xf>
    <xf numFmtId="14" fontId="0" fillId="16" borderId="3" xfId="0" applyNumberFormat="1" applyFill="1" applyBorder="1" applyAlignment="1" applyProtection="1">
      <alignment vertical="top" wrapText="1"/>
      <protection locked="0"/>
    </xf>
    <xf numFmtId="16" fontId="0" fillId="16" borderId="3" xfId="0" applyNumberFormat="1" applyFill="1" applyBorder="1" applyAlignment="1" applyProtection="1">
      <alignment vertical="top" wrapText="1"/>
      <protection locked="0"/>
    </xf>
    <xf numFmtId="14" fontId="0" fillId="9" borderId="3" xfId="0" applyNumberFormat="1" applyFill="1" applyBorder="1" applyAlignment="1" applyProtection="1">
      <alignment vertical="top" wrapText="1"/>
      <protection locked="0"/>
    </xf>
    <xf numFmtId="16" fontId="0" fillId="9" borderId="3" xfId="0" applyNumberFormat="1" applyFill="1" applyBorder="1" applyAlignment="1" applyProtection="1">
      <alignment vertical="top" wrapText="1"/>
      <protection locked="0"/>
    </xf>
    <xf numFmtId="14" fontId="0" fillId="9" borderId="3" xfId="0" applyNumberForma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ercent" xfId="1" builtinId="5"/>
  </cellStyles>
  <dxfs count="3">
    <dxf>
      <font>
        <b/>
        <i val="0"/>
        <color indexed="9"/>
      </font>
      <fill>
        <patternFill>
          <bgColor indexed="10"/>
        </patternFill>
      </fill>
    </dxf>
    <dxf>
      <font>
        <color indexed="63"/>
      </font>
      <fill>
        <patternFill>
          <bgColor indexed="55"/>
        </patternFill>
      </fill>
    </dxf>
    <dxf>
      <font>
        <b/>
        <i val="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6"/>
  <sheetViews>
    <sheetView tabSelected="1" zoomScale="90" zoomScaleNormal="90" zoomScaleSheetLayoutView="100" workbookViewId="0">
      <pane xSplit="3" ySplit="41" topLeftCell="D42" activePane="bottomRight" state="frozen"/>
      <selection pane="topRight" activeCell="D1" sqref="D1"/>
      <selection pane="bottomLeft" activeCell="A38" sqref="A38"/>
      <selection pane="bottomRight" activeCell="D45" sqref="D45"/>
    </sheetView>
  </sheetViews>
  <sheetFormatPr defaultColWidth="9.109375" defaultRowHeight="13.2"/>
  <cols>
    <col min="1" max="1" width="57.33203125" style="38" customWidth="1"/>
    <col min="2" max="2" width="12.88671875" style="38" customWidth="1"/>
    <col min="3" max="3" width="4.33203125" style="38" customWidth="1"/>
    <col min="4" max="13" width="10.5546875" style="50" customWidth="1"/>
    <col min="14" max="16384" width="9.109375" style="38"/>
  </cols>
  <sheetData>
    <row r="1" spans="1:13" s="12" customFormat="1" ht="17.399999999999999">
      <c r="A1" s="10" t="s">
        <v>127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75" t="s">
        <v>109</v>
      </c>
      <c r="M1" s="76"/>
    </row>
    <row r="2" spans="1:13" s="12" customFormat="1">
      <c r="A2" s="3" t="s">
        <v>14</v>
      </c>
      <c r="B2" s="13"/>
      <c r="C2" s="13"/>
      <c r="D2" s="3" t="s">
        <v>13</v>
      </c>
      <c r="E2" s="14"/>
      <c r="F2" s="14"/>
      <c r="G2" s="14"/>
      <c r="H2" s="15"/>
      <c r="I2" s="16"/>
      <c r="J2" s="16" t="s">
        <v>34</v>
      </c>
      <c r="K2" s="17"/>
      <c r="L2" s="16" t="s">
        <v>110</v>
      </c>
      <c r="M2" s="77"/>
    </row>
    <row r="3" spans="1:13" s="12" customFormat="1">
      <c r="A3" s="6" t="s">
        <v>15</v>
      </c>
      <c r="B3" s="13"/>
      <c r="C3" s="13"/>
      <c r="D3" s="6" t="s">
        <v>16</v>
      </c>
      <c r="E3" s="18"/>
      <c r="F3" s="18"/>
      <c r="G3" s="18"/>
      <c r="H3" s="15"/>
      <c r="I3" s="15"/>
      <c r="J3" s="16" t="s">
        <v>35</v>
      </c>
      <c r="K3" s="17"/>
      <c r="L3" s="15"/>
      <c r="M3" s="78"/>
    </row>
    <row r="4" spans="1:13" s="12" customFormat="1">
      <c r="A4" s="19" t="s">
        <v>17</v>
      </c>
      <c r="B4" s="13"/>
      <c r="C4" s="13"/>
      <c r="D4" s="2" t="s">
        <v>18</v>
      </c>
      <c r="E4" s="3"/>
      <c r="F4" s="4"/>
      <c r="G4" s="5"/>
      <c r="H4" s="20"/>
      <c r="I4" s="15"/>
      <c r="J4" s="15"/>
      <c r="K4" s="15"/>
      <c r="L4" s="15"/>
      <c r="M4" s="15"/>
    </row>
    <row r="5" spans="1:13" s="12" customFormat="1">
      <c r="A5" s="19" t="s">
        <v>1</v>
      </c>
      <c r="B5" s="13"/>
      <c r="C5" s="13"/>
      <c r="D5" s="2" t="s">
        <v>19</v>
      </c>
      <c r="E5" s="6"/>
      <c r="F5" s="5"/>
      <c r="G5" s="4"/>
      <c r="H5" s="5"/>
      <c r="I5" s="15"/>
      <c r="J5" s="73" t="s">
        <v>101</v>
      </c>
      <c r="K5" s="15"/>
      <c r="L5" s="15"/>
      <c r="M5" s="15"/>
    </row>
    <row r="6" spans="1:13" s="12" customFormat="1">
      <c r="A6" s="21" t="s">
        <v>128</v>
      </c>
      <c r="B6" s="21"/>
      <c r="C6" s="21"/>
      <c r="D6" s="2" t="s">
        <v>20</v>
      </c>
      <c r="E6" s="6"/>
      <c r="F6" s="5"/>
      <c r="G6" s="5"/>
      <c r="H6" s="22"/>
      <c r="I6" s="23"/>
      <c r="J6" s="23"/>
      <c r="K6" s="23"/>
      <c r="L6" s="23"/>
      <c r="M6" s="23"/>
    </row>
    <row r="7" spans="1:13" s="28" customFormat="1" ht="54.6">
      <c r="A7" s="31" t="s">
        <v>123</v>
      </c>
      <c r="B7" s="25" t="s">
        <v>112</v>
      </c>
      <c r="C7" s="26" t="s">
        <v>0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</row>
    <row r="8" spans="1:13" s="28" customFormat="1" hidden="1">
      <c r="A8" s="31" t="s">
        <v>108</v>
      </c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8" customFormat="1">
      <c r="A9" s="31" t="s">
        <v>104</v>
      </c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s="28" customFormat="1">
      <c r="A10" s="31" t="s">
        <v>105</v>
      </c>
      <c r="B10" s="24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28" customFormat="1">
      <c r="A11" s="31" t="s">
        <v>106</v>
      </c>
      <c r="B11" s="24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s="28" customFormat="1">
      <c r="A12" s="31" t="s">
        <v>102</v>
      </c>
      <c r="B12" s="24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s="30" customFormat="1">
      <c r="A13" s="24" t="s">
        <v>2</v>
      </c>
      <c r="B13" s="24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s="30" customFormat="1">
      <c r="A14" s="31" t="s">
        <v>36</v>
      </c>
      <c r="B14" s="24"/>
      <c r="C14" s="26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s="55" customFormat="1">
      <c r="A15" s="31" t="s">
        <v>98</v>
      </c>
      <c r="B15" s="24"/>
      <c r="C15" s="26"/>
      <c r="D15" s="74" t="str">
        <f>IF(D14&lt;&gt;"",DATEDIF(D14,D13,"m"),"")</f>
        <v/>
      </c>
      <c r="E15" s="74" t="str">
        <f t="shared" ref="E15:M15" si="0">IF(E14&lt;&gt;"",DATEDIF(E14,E13,"m"),"")</f>
        <v/>
      </c>
      <c r="F15" s="74" t="str">
        <f t="shared" si="0"/>
        <v/>
      </c>
      <c r="G15" s="74" t="str">
        <f t="shared" si="0"/>
        <v/>
      </c>
      <c r="H15" s="74" t="str">
        <f t="shared" si="0"/>
        <v/>
      </c>
      <c r="I15" s="74" t="str">
        <f t="shared" si="0"/>
        <v/>
      </c>
      <c r="J15" s="74" t="str">
        <f t="shared" si="0"/>
        <v/>
      </c>
      <c r="K15" s="74" t="str">
        <f t="shared" si="0"/>
        <v/>
      </c>
      <c r="L15" s="74" t="str">
        <f t="shared" si="0"/>
        <v/>
      </c>
      <c r="M15" s="74" t="str">
        <f t="shared" si="0"/>
        <v/>
      </c>
    </row>
    <row r="16" spans="1:13" s="55" customFormat="1" hidden="1">
      <c r="A16" s="31" t="s">
        <v>37</v>
      </c>
      <c r="B16" s="24"/>
      <c r="C16" s="26"/>
      <c r="D16" s="74" t="str">
        <f>IF(D13&lt;&gt;"",IF(D13&lt;$K$2,"Before",IF(D13&gt;$K$3,"After","During")),"")</f>
        <v/>
      </c>
      <c r="E16" s="74" t="str">
        <f t="shared" ref="E16:M16" si="1">IF(E13&lt;&gt;"",IF(E13&lt;$K$2,"Before",IF(E13&gt;$K$3,"After","During")),"")</f>
        <v/>
      </c>
      <c r="F16" s="74" t="str">
        <f t="shared" si="1"/>
        <v/>
      </c>
      <c r="G16" s="74" t="str">
        <f t="shared" si="1"/>
        <v/>
      </c>
      <c r="H16" s="74" t="str">
        <f t="shared" si="1"/>
        <v/>
      </c>
      <c r="I16" s="74" t="str">
        <f t="shared" si="1"/>
        <v/>
      </c>
      <c r="J16" s="74" t="str">
        <f t="shared" si="1"/>
        <v/>
      </c>
      <c r="K16" s="74" t="str">
        <f t="shared" si="1"/>
        <v/>
      </c>
      <c r="L16" s="74" t="str">
        <f t="shared" si="1"/>
        <v/>
      </c>
      <c r="M16" s="74" t="str">
        <f t="shared" si="1"/>
        <v/>
      </c>
    </row>
    <row r="17" spans="1:13" s="55" customFormat="1">
      <c r="A17" s="31" t="s">
        <v>99</v>
      </c>
      <c r="B17" s="24"/>
      <c r="C17" s="26"/>
      <c r="D17" s="74" t="str">
        <f>IF(D14&lt;&gt;"",IF(D14&lt;=$K$2,DATEDIF(D14,$K$2,"m"),"Unborn"),"")</f>
        <v/>
      </c>
      <c r="E17" s="74" t="str">
        <f t="shared" ref="E17:M17" si="2">IF(E14&lt;&gt;"",IF(E14&lt;=$K$2,DATEDIF(E14,$K$2,"m"),"Unborn"),"")</f>
        <v/>
      </c>
      <c r="F17" s="74" t="str">
        <f t="shared" si="2"/>
        <v/>
      </c>
      <c r="G17" s="74" t="str">
        <f t="shared" si="2"/>
        <v/>
      </c>
      <c r="H17" s="74" t="str">
        <f t="shared" si="2"/>
        <v/>
      </c>
      <c r="I17" s="74" t="str">
        <f t="shared" si="2"/>
        <v/>
      </c>
      <c r="J17" s="74" t="str">
        <f t="shared" si="2"/>
        <v/>
      </c>
      <c r="K17" s="74" t="str">
        <f t="shared" si="2"/>
        <v/>
      </c>
      <c r="L17" s="74" t="str">
        <f t="shared" si="2"/>
        <v/>
      </c>
      <c r="M17" s="74" t="str">
        <f t="shared" si="2"/>
        <v/>
      </c>
    </row>
    <row r="18" spans="1:13" s="55" customFormat="1" hidden="1">
      <c r="A18" s="52" t="s">
        <v>45</v>
      </c>
      <c r="B18" s="53"/>
      <c r="C18" s="54"/>
      <c r="D18" s="56">
        <f>DATE(YEAR(D$14),MONTH(D$14)+1,DAY(D$14))</f>
        <v>31</v>
      </c>
      <c r="E18" s="56">
        <f t="shared" ref="E18:M18" si="3">DATE(YEAR(E$14),MONTH(E$14)+1,DAY(E$14))</f>
        <v>40862</v>
      </c>
      <c r="F18" s="56">
        <f t="shared" si="3"/>
        <v>40907</v>
      </c>
      <c r="G18" s="56">
        <f t="shared" si="3"/>
        <v>40954</v>
      </c>
      <c r="H18" s="56">
        <f t="shared" si="3"/>
        <v>41000</v>
      </c>
      <c r="I18" s="56">
        <f t="shared" si="3"/>
        <v>41044</v>
      </c>
      <c r="J18" s="56">
        <f t="shared" si="3"/>
        <v>41090</v>
      </c>
      <c r="K18" s="56">
        <f t="shared" si="3"/>
        <v>41157</v>
      </c>
      <c r="L18" s="56">
        <f t="shared" si="3"/>
        <v>41183</v>
      </c>
      <c r="M18" s="56">
        <f t="shared" si="3"/>
        <v>41228</v>
      </c>
    </row>
    <row r="19" spans="1:13" s="55" customFormat="1" hidden="1">
      <c r="A19" s="52" t="s">
        <v>43</v>
      </c>
      <c r="B19" s="53"/>
      <c r="C19" s="54"/>
      <c r="D19" s="56">
        <f>DATE(YEAR(D$14),MONTH(D$14)+2,DAY(D$14)-1)</f>
        <v>59</v>
      </c>
      <c r="E19" s="56">
        <f t="shared" ref="E19:M19" si="4">DATE(YEAR(E$14),MONTH(E$14)+2,DAY(E$14)-1)</f>
        <v>40891</v>
      </c>
      <c r="F19" s="56">
        <f t="shared" si="4"/>
        <v>40937</v>
      </c>
      <c r="G19" s="56">
        <f t="shared" si="4"/>
        <v>40982</v>
      </c>
      <c r="H19" s="56">
        <f t="shared" si="4"/>
        <v>41029</v>
      </c>
      <c r="I19" s="56">
        <f t="shared" si="4"/>
        <v>41074</v>
      </c>
      <c r="J19" s="56">
        <f t="shared" si="4"/>
        <v>41119</v>
      </c>
      <c r="K19" s="56">
        <f t="shared" si="4"/>
        <v>41186</v>
      </c>
      <c r="L19" s="56">
        <f t="shared" si="4"/>
        <v>41213</v>
      </c>
      <c r="M19" s="56">
        <f t="shared" si="4"/>
        <v>41257</v>
      </c>
    </row>
    <row r="20" spans="1:13" s="55" customFormat="1" hidden="1">
      <c r="A20" s="52" t="s">
        <v>60</v>
      </c>
      <c r="B20" s="53"/>
      <c r="C20" s="54"/>
      <c r="D20" s="56" t="str">
        <f>IF(AND(D18&gt;=$K$2,D19&lt;=$K$3,D18&gt;=D$13),"IN","OUT")</f>
        <v>OUT</v>
      </c>
      <c r="E20" s="56" t="str">
        <f t="shared" ref="E20:M20" si="5">IF(AND(E18&gt;=$K$2,E19&lt;=$K$3,E18&gt;=E$13),"IN","OUT")</f>
        <v>OUT</v>
      </c>
      <c r="F20" s="56" t="str">
        <f t="shared" si="5"/>
        <v>OUT</v>
      </c>
      <c r="G20" s="56" t="str">
        <f t="shared" si="5"/>
        <v>OUT</v>
      </c>
      <c r="H20" s="56" t="str">
        <f t="shared" si="5"/>
        <v>OUT</v>
      </c>
      <c r="I20" s="56" t="str">
        <f t="shared" si="5"/>
        <v>OUT</v>
      </c>
      <c r="J20" s="56" t="str">
        <f t="shared" si="5"/>
        <v>OUT</v>
      </c>
      <c r="K20" s="56" t="str">
        <f t="shared" si="5"/>
        <v>OUT</v>
      </c>
      <c r="L20" s="56" t="str">
        <f t="shared" si="5"/>
        <v>OUT</v>
      </c>
      <c r="M20" s="56" t="str">
        <f t="shared" si="5"/>
        <v>OUT</v>
      </c>
    </row>
    <row r="21" spans="1:13" s="55" customFormat="1" hidden="1">
      <c r="A21" s="52" t="s">
        <v>46</v>
      </c>
      <c r="B21" s="53"/>
      <c r="C21" s="54"/>
      <c r="D21" s="56">
        <f>DATE(YEAR(D$14),MONTH(D$14)+2,DAY(D$14))</f>
        <v>60</v>
      </c>
      <c r="E21" s="56">
        <f t="shared" ref="E21:M21" si="6">DATE(YEAR(E$14),MONTH(E$14)+2,DAY(E$14))</f>
        <v>40892</v>
      </c>
      <c r="F21" s="56">
        <f t="shared" si="6"/>
        <v>40938</v>
      </c>
      <c r="G21" s="56">
        <f t="shared" si="6"/>
        <v>40983</v>
      </c>
      <c r="H21" s="56">
        <f t="shared" si="6"/>
        <v>41030</v>
      </c>
      <c r="I21" s="56">
        <f t="shared" si="6"/>
        <v>41075</v>
      </c>
      <c r="J21" s="56">
        <f t="shared" si="6"/>
        <v>41120</v>
      </c>
      <c r="K21" s="56">
        <f t="shared" si="6"/>
        <v>41187</v>
      </c>
      <c r="L21" s="56">
        <f t="shared" si="6"/>
        <v>41214</v>
      </c>
      <c r="M21" s="56">
        <f t="shared" si="6"/>
        <v>41258</v>
      </c>
    </row>
    <row r="22" spans="1:13" s="55" customFormat="1" hidden="1">
      <c r="A22" s="52" t="s">
        <v>47</v>
      </c>
      <c r="B22" s="53"/>
      <c r="C22" s="54"/>
      <c r="D22" s="56">
        <f>DATE(YEAR(D$14),MONTH(D$14)+4,DAY(D$14)-1)</f>
        <v>120</v>
      </c>
      <c r="E22" s="56">
        <f t="shared" ref="E22:M22" si="7">DATE(YEAR(E$14),MONTH(E$14)+4,DAY(E$14)-1)</f>
        <v>40953</v>
      </c>
      <c r="F22" s="56">
        <f t="shared" si="7"/>
        <v>40997</v>
      </c>
      <c r="G22" s="56">
        <f t="shared" si="7"/>
        <v>41043</v>
      </c>
      <c r="H22" s="56">
        <f t="shared" si="7"/>
        <v>41090</v>
      </c>
      <c r="I22" s="56">
        <f t="shared" si="7"/>
        <v>41135</v>
      </c>
      <c r="J22" s="56">
        <f t="shared" si="7"/>
        <v>41181</v>
      </c>
      <c r="K22" s="56">
        <f t="shared" si="7"/>
        <v>41247</v>
      </c>
      <c r="L22" s="56">
        <f t="shared" si="7"/>
        <v>41274</v>
      </c>
      <c r="M22" s="56">
        <f t="shared" si="7"/>
        <v>41319</v>
      </c>
    </row>
    <row r="23" spans="1:13" s="55" customFormat="1" hidden="1">
      <c r="A23" s="52" t="s">
        <v>61</v>
      </c>
      <c r="B23" s="53"/>
      <c r="C23" s="54"/>
      <c r="D23" s="56" t="str">
        <f>IF(AND(D21&gt;=$K$2,D22&lt;=$K$3,D21&gt;=D$13),"IN","OUT")</f>
        <v>OUT</v>
      </c>
      <c r="E23" s="56" t="str">
        <f t="shared" ref="E23:M23" si="8">IF(AND(E21&gt;=$K$2,E22&lt;=$K$3,E21&gt;=E$13),"IN","OUT")</f>
        <v>OUT</v>
      </c>
      <c r="F23" s="56" t="str">
        <f t="shared" si="8"/>
        <v>OUT</v>
      </c>
      <c r="G23" s="56" t="str">
        <f t="shared" si="8"/>
        <v>OUT</v>
      </c>
      <c r="H23" s="56" t="str">
        <f t="shared" si="8"/>
        <v>OUT</v>
      </c>
      <c r="I23" s="56" t="str">
        <f t="shared" si="8"/>
        <v>OUT</v>
      </c>
      <c r="J23" s="56" t="str">
        <f t="shared" si="8"/>
        <v>OUT</v>
      </c>
      <c r="K23" s="56" t="str">
        <f t="shared" si="8"/>
        <v>OUT</v>
      </c>
      <c r="L23" s="56" t="str">
        <f t="shared" si="8"/>
        <v>OUT</v>
      </c>
      <c r="M23" s="56" t="str">
        <f t="shared" si="8"/>
        <v>OUT</v>
      </c>
    </row>
    <row r="24" spans="1:13" s="55" customFormat="1" hidden="1">
      <c r="A24" s="52" t="s">
        <v>48</v>
      </c>
      <c r="B24" s="53"/>
      <c r="C24" s="54"/>
      <c r="D24" s="56">
        <f>DATE(YEAR(D$14),MONTH(D$14)+4,DAY(D$14))</f>
        <v>121</v>
      </c>
      <c r="E24" s="56">
        <f t="shared" ref="E24:M24" si="9">DATE(YEAR(E$14),MONTH(E$14)+4,DAY(E$14))</f>
        <v>40954</v>
      </c>
      <c r="F24" s="56">
        <f t="shared" si="9"/>
        <v>40998</v>
      </c>
      <c r="G24" s="56">
        <f t="shared" si="9"/>
        <v>41044</v>
      </c>
      <c r="H24" s="56">
        <f t="shared" si="9"/>
        <v>41091</v>
      </c>
      <c r="I24" s="56">
        <f t="shared" si="9"/>
        <v>41136</v>
      </c>
      <c r="J24" s="56">
        <f t="shared" si="9"/>
        <v>41182</v>
      </c>
      <c r="K24" s="56">
        <f t="shared" si="9"/>
        <v>41248</v>
      </c>
      <c r="L24" s="56">
        <f t="shared" si="9"/>
        <v>41275</v>
      </c>
      <c r="M24" s="56">
        <f t="shared" si="9"/>
        <v>41320</v>
      </c>
    </row>
    <row r="25" spans="1:13" s="55" customFormat="1" hidden="1">
      <c r="A25" s="52" t="s">
        <v>49</v>
      </c>
      <c r="B25" s="53"/>
      <c r="C25" s="54"/>
      <c r="D25" s="56">
        <f>DATE(YEAR(D$14),MONTH(D$14)+6,DAY(D$14)-1)</f>
        <v>181</v>
      </c>
      <c r="E25" s="56">
        <f t="shared" ref="E25:M25" si="10">DATE(YEAR(E$14),MONTH(E$14)+6,DAY(E$14)-1)</f>
        <v>41013</v>
      </c>
      <c r="F25" s="56">
        <f t="shared" si="10"/>
        <v>41058</v>
      </c>
      <c r="G25" s="56">
        <f t="shared" si="10"/>
        <v>41104</v>
      </c>
      <c r="H25" s="56">
        <f t="shared" si="10"/>
        <v>41152</v>
      </c>
      <c r="I25" s="56">
        <f t="shared" si="10"/>
        <v>41196</v>
      </c>
      <c r="J25" s="56">
        <f t="shared" si="10"/>
        <v>41242</v>
      </c>
      <c r="K25" s="56">
        <f t="shared" si="10"/>
        <v>41309</v>
      </c>
      <c r="L25" s="56">
        <f t="shared" si="10"/>
        <v>41333</v>
      </c>
      <c r="M25" s="56">
        <f t="shared" si="10"/>
        <v>41378</v>
      </c>
    </row>
    <row r="26" spans="1:13" s="55" customFormat="1" hidden="1">
      <c r="A26" s="52" t="s">
        <v>62</v>
      </c>
      <c r="B26" s="53"/>
      <c r="C26" s="54"/>
      <c r="D26" s="56" t="str">
        <f>IF(AND(D24&gt;=$K$2,D25&lt;=$K$3,D24&gt;=D$13),"IN","OUT")</f>
        <v>OUT</v>
      </c>
      <c r="E26" s="56" t="str">
        <f t="shared" ref="E26:M26" si="11">IF(AND(E24&gt;=$K$2,E25&lt;=$K$3,E24&gt;=E$13),"IN","OUT")</f>
        <v>OUT</v>
      </c>
      <c r="F26" s="56" t="str">
        <f t="shared" si="11"/>
        <v>OUT</v>
      </c>
      <c r="G26" s="56" t="str">
        <f t="shared" si="11"/>
        <v>OUT</v>
      </c>
      <c r="H26" s="56" t="str">
        <f t="shared" si="11"/>
        <v>OUT</v>
      </c>
      <c r="I26" s="56" t="str">
        <f t="shared" si="11"/>
        <v>OUT</v>
      </c>
      <c r="J26" s="56" t="str">
        <f t="shared" si="11"/>
        <v>OUT</v>
      </c>
      <c r="K26" s="56" t="str">
        <f t="shared" si="11"/>
        <v>OUT</v>
      </c>
      <c r="L26" s="56" t="str">
        <f t="shared" si="11"/>
        <v>OUT</v>
      </c>
      <c r="M26" s="56" t="str">
        <f t="shared" si="11"/>
        <v>OUT</v>
      </c>
    </row>
    <row r="27" spans="1:13" s="55" customFormat="1" hidden="1">
      <c r="A27" s="52" t="s">
        <v>50</v>
      </c>
      <c r="B27" s="53"/>
      <c r="C27" s="54"/>
      <c r="D27" s="56">
        <f>DATE(YEAR(D$14),MONTH(D$14)+6,DAY(D$14))</f>
        <v>182</v>
      </c>
      <c r="E27" s="56">
        <f t="shared" ref="E27:M27" si="12">DATE(YEAR(E$14),MONTH(E$14)+6,DAY(E$14))</f>
        <v>41014</v>
      </c>
      <c r="F27" s="56">
        <f t="shared" si="12"/>
        <v>41059</v>
      </c>
      <c r="G27" s="56">
        <f t="shared" si="12"/>
        <v>41105</v>
      </c>
      <c r="H27" s="56">
        <f t="shared" si="12"/>
        <v>41153</v>
      </c>
      <c r="I27" s="56">
        <f t="shared" si="12"/>
        <v>41197</v>
      </c>
      <c r="J27" s="56">
        <f t="shared" si="12"/>
        <v>41243</v>
      </c>
      <c r="K27" s="56">
        <f t="shared" si="12"/>
        <v>41310</v>
      </c>
      <c r="L27" s="56">
        <f t="shared" si="12"/>
        <v>41334</v>
      </c>
      <c r="M27" s="56">
        <f t="shared" si="12"/>
        <v>41379</v>
      </c>
    </row>
    <row r="28" spans="1:13" s="55" customFormat="1" hidden="1">
      <c r="A28" s="52" t="s">
        <v>51</v>
      </c>
      <c r="B28" s="53"/>
      <c r="C28" s="54"/>
      <c r="D28" s="56">
        <f>DATE(YEAR(D$14),MONTH(D$14)+9,DAY(D$14)-1)</f>
        <v>273</v>
      </c>
      <c r="E28" s="56">
        <f t="shared" ref="E28:M28" si="13">DATE(YEAR(E$14),MONTH(E$14)+9,DAY(E$14)-1)</f>
        <v>41104</v>
      </c>
      <c r="F28" s="56">
        <f t="shared" si="13"/>
        <v>41150</v>
      </c>
      <c r="G28" s="56">
        <f t="shared" si="13"/>
        <v>41196</v>
      </c>
      <c r="H28" s="56">
        <f t="shared" si="13"/>
        <v>41243</v>
      </c>
      <c r="I28" s="56">
        <f t="shared" si="13"/>
        <v>41288</v>
      </c>
      <c r="J28" s="56">
        <f t="shared" si="13"/>
        <v>41334</v>
      </c>
      <c r="K28" s="56">
        <f t="shared" si="13"/>
        <v>41398</v>
      </c>
      <c r="L28" s="56">
        <f t="shared" si="13"/>
        <v>41425</v>
      </c>
      <c r="M28" s="56">
        <f t="shared" si="13"/>
        <v>41469</v>
      </c>
    </row>
    <row r="29" spans="1:13" s="55" customFormat="1" hidden="1">
      <c r="A29" s="52" t="s">
        <v>63</v>
      </c>
      <c r="B29" s="53"/>
      <c r="C29" s="54"/>
      <c r="D29" s="56" t="str">
        <f>IF(AND(D27&gt;=$K$2,D28&lt;=$K$3,D27&gt;=D$13),"IN","OUT")</f>
        <v>OUT</v>
      </c>
      <c r="E29" s="56" t="str">
        <f t="shared" ref="E29:M29" si="14">IF(AND(E27&gt;=$K$2,E28&lt;=$K$3,E27&gt;=E$13),"IN","OUT")</f>
        <v>OUT</v>
      </c>
      <c r="F29" s="56" t="str">
        <f t="shared" si="14"/>
        <v>OUT</v>
      </c>
      <c r="G29" s="56" t="str">
        <f t="shared" si="14"/>
        <v>OUT</v>
      </c>
      <c r="H29" s="56" t="str">
        <f t="shared" si="14"/>
        <v>OUT</v>
      </c>
      <c r="I29" s="56" t="str">
        <f t="shared" si="14"/>
        <v>OUT</v>
      </c>
      <c r="J29" s="56" t="str">
        <f t="shared" si="14"/>
        <v>OUT</v>
      </c>
      <c r="K29" s="56" t="str">
        <f t="shared" si="14"/>
        <v>OUT</v>
      </c>
      <c r="L29" s="56" t="str">
        <f t="shared" si="14"/>
        <v>OUT</v>
      </c>
      <c r="M29" s="56" t="str">
        <f t="shared" si="14"/>
        <v>OUT</v>
      </c>
    </row>
    <row r="30" spans="1:13" s="55" customFormat="1" hidden="1">
      <c r="A30" s="52" t="s">
        <v>52</v>
      </c>
      <c r="B30" s="53"/>
      <c r="C30" s="54"/>
      <c r="D30" s="56">
        <f>DATE(YEAR(D$14),MONTH(D$14)+9,DAY(D$14))</f>
        <v>274</v>
      </c>
      <c r="E30" s="56">
        <f t="shared" ref="E30:M30" si="15">DATE(YEAR(E$14),MONTH(E$14)+9,DAY(E$14))</f>
        <v>41105</v>
      </c>
      <c r="F30" s="56">
        <f t="shared" si="15"/>
        <v>41151</v>
      </c>
      <c r="G30" s="56">
        <f t="shared" si="15"/>
        <v>41197</v>
      </c>
      <c r="H30" s="56">
        <f t="shared" si="15"/>
        <v>41244</v>
      </c>
      <c r="I30" s="56">
        <f t="shared" si="15"/>
        <v>41289</v>
      </c>
      <c r="J30" s="56">
        <f t="shared" si="15"/>
        <v>41335</v>
      </c>
      <c r="K30" s="56">
        <f t="shared" si="15"/>
        <v>41399</v>
      </c>
      <c r="L30" s="56">
        <f t="shared" si="15"/>
        <v>41426</v>
      </c>
      <c r="M30" s="56">
        <f t="shared" si="15"/>
        <v>41470</v>
      </c>
    </row>
    <row r="31" spans="1:13" s="55" customFormat="1" hidden="1">
      <c r="A31" s="52" t="s">
        <v>53</v>
      </c>
      <c r="B31" s="53"/>
      <c r="C31" s="54"/>
      <c r="D31" s="56">
        <f>DATE(YEAR(D$14),MONTH(D$14)+12,DAY(D$14)-1)</f>
        <v>365</v>
      </c>
      <c r="E31" s="56">
        <f t="shared" ref="E31:M31" si="16">DATE(YEAR(E$14),MONTH(E$14)+12,DAY(E$14)-1)</f>
        <v>41196</v>
      </c>
      <c r="F31" s="56">
        <f t="shared" si="16"/>
        <v>41242</v>
      </c>
      <c r="G31" s="56">
        <f t="shared" si="16"/>
        <v>41288</v>
      </c>
      <c r="H31" s="56">
        <f t="shared" si="16"/>
        <v>41333</v>
      </c>
      <c r="I31" s="56">
        <f t="shared" si="16"/>
        <v>41378</v>
      </c>
      <c r="J31" s="56">
        <f t="shared" si="16"/>
        <v>41423</v>
      </c>
      <c r="K31" s="56">
        <f t="shared" si="16"/>
        <v>41490</v>
      </c>
      <c r="L31" s="56">
        <f t="shared" si="16"/>
        <v>41517</v>
      </c>
      <c r="M31" s="56">
        <f t="shared" si="16"/>
        <v>41561</v>
      </c>
    </row>
    <row r="32" spans="1:13" s="55" customFormat="1" hidden="1">
      <c r="A32" s="52" t="s">
        <v>64</v>
      </c>
      <c r="B32" s="53"/>
      <c r="C32" s="54"/>
      <c r="D32" s="56" t="str">
        <f>IF(AND(D30&gt;=$K$2,D31&lt;=$K$3,D30&gt;=D$13),"IN","OUT")</f>
        <v>OUT</v>
      </c>
      <c r="E32" s="56" t="str">
        <f t="shared" ref="E32:M32" si="17">IF(AND(E30&gt;=$K$2,E31&lt;=$K$3,E30&gt;=E$13),"IN","OUT")</f>
        <v>OUT</v>
      </c>
      <c r="F32" s="56" t="str">
        <f t="shared" si="17"/>
        <v>OUT</v>
      </c>
      <c r="G32" s="56" t="str">
        <f t="shared" si="17"/>
        <v>OUT</v>
      </c>
      <c r="H32" s="56" t="str">
        <f t="shared" si="17"/>
        <v>OUT</v>
      </c>
      <c r="I32" s="56" t="str">
        <f t="shared" si="17"/>
        <v>OUT</v>
      </c>
      <c r="J32" s="56" t="str">
        <f t="shared" si="17"/>
        <v>OUT</v>
      </c>
      <c r="K32" s="56" t="str">
        <f t="shared" si="17"/>
        <v>OUT</v>
      </c>
      <c r="L32" s="56" t="str">
        <f t="shared" si="17"/>
        <v>OUT</v>
      </c>
      <c r="M32" s="56" t="str">
        <f t="shared" si="17"/>
        <v>OUT</v>
      </c>
    </row>
    <row r="33" spans="1:13" s="55" customFormat="1" hidden="1">
      <c r="A33" s="52" t="s">
        <v>56</v>
      </c>
      <c r="B33" s="53"/>
      <c r="C33" s="54"/>
      <c r="D33" s="56">
        <f>DATE(YEAR(D$14),MONTH(D$14)+12,DAY(D$14))</f>
        <v>366</v>
      </c>
      <c r="E33" s="56">
        <f t="shared" ref="E33:M33" si="18">DATE(YEAR(E$14),MONTH(E$14)+12,DAY(E$14))</f>
        <v>41197</v>
      </c>
      <c r="F33" s="56">
        <f t="shared" si="18"/>
        <v>41243</v>
      </c>
      <c r="G33" s="56">
        <f t="shared" si="18"/>
        <v>41289</v>
      </c>
      <c r="H33" s="56">
        <f t="shared" si="18"/>
        <v>41334</v>
      </c>
      <c r="I33" s="56">
        <f t="shared" si="18"/>
        <v>41379</v>
      </c>
      <c r="J33" s="56">
        <f t="shared" si="18"/>
        <v>41424</v>
      </c>
      <c r="K33" s="56">
        <f t="shared" si="18"/>
        <v>41491</v>
      </c>
      <c r="L33" s="56">
        <f t="shared" si="18"/>
        <v>41518</v>
      </c>
      <c r="M33" s="56">
        <f t="shared" si="18"/>
        <v>41562</v>
      </c>
    </row>
    <row r="34" spans="1:13" s="55" customFormat="1" hidden="1">
      <c r="A34" s="52" t="s">
        <v>55</v>
      </c>
      <c r="B34" s="53"/>
      <c r="C34" s="54"/>
      <c r="D34" s="56">
        <f>DATE(YEAR(D$14),MONTH(D$14)+15,DAY(D$14)-1)</f>
        <v>455</v>
      </c>
      <c r="E34" s="56">
        <f t="shared" ref="E34:M34" si="19">DATE(YEAR(E$14),MONTH(E$14)+15,DAY(E$14)-1)</f>
        <v>41288</v>
      </c>
      <c r="F34" s="56">
        <f t="shared" si="19"/>
        <v>41334</v>
      </c>
      <c r="G34" s="56">
        <f t="shared" si="19"/>
        <v>41378</v>
      </c>
      <c r="H34" s="56">
        <f t="shared" si="19"/>
        <v>41425</v>
      </c>
      <c r="I34" s="56">
        <f t="shared" si="19"/>
        <v>41469</v>
      </c>
      <c r="J34" s="56">
        <f t="shared" si="19"/>
        <v>41515</v>
      </c>
      <c r="K34" s="56">
        <f t="shared" si="19"/>
        <v>41582</v>
      </c>
      <c r="L34" s="56">
        <f t="shared" si="19"/>
        <v>41608</v>
      </c>
      <c r="M34" s="56">
        <f t="shared" si="19"/>
        <v>41653</v>
      </c>
    </row>
    <row r="35" spans="1:13" s="55" customFormat="1" hidden="1">
      <c r="A35" s="52" t="s">
        <v>65</v>
      </c>
      <c r="B35" s="53"/>
      <c r="C35" s="54"/>
      <c r="D35" s="56" t="str">
        <f>IF(AND(D33&gt;=$K$2,D34&lt;=$K$3,D33&gt;=D$13),"IN","OUT")</f>
        <v>OUT</v>
      </c>
      <c r="E35" s="56" t="str">
        <f t="shared" ref="E35:M35" si="20">IF(AND(E33&gt;=$K$2,E34&lt;=$K$3,E33&gt;=E$13),"IN","OUT")</f>
        <v>OUT</v>
      </c>
      <c r="F35" s="56" t="str">
        <f t="shared" si="20"/>
        <v>OUT</v>
      </c>
      <c r="G35" s="56" t="str">
        <f t="shared" si="20"/>
        <v>OUT</v>
      </c>
      <c r="H35" s="56" t="str">
        <f t="shared" si="20"/>
        <v>OUT</v>
      </c>
      <c r="I35" s="56" t="str">
        <f t="shared" si="20"/>
        <v>OUT</v>
      </c>
      <c r="J35" s="56" t="str">
        <f t="shared" si="20"/>
        <v>OUT</v>
      </c>
      <c r="K35" s="56" t="str">
        <f t="shared" si="20"/>
        <v>OUT</v>
      </c>
      <c r="L35" s="56" t="str">
        <f t="shared" si="20"/>
        <v>OUT</v>
      </c>
      <c r="M35" s="56" t="str">
        <f t="shared" si="20"/>
        <v>OUT</v>
      </c>
    </row>
    <row r="36" spans="1:13" s="55" customFormat="1" hidden="1">
      <c r="A36" s="52" t="s">
        <v>54</v>
      </c>
      <c r="B36" s="53"/>
      <c r="C36" s="54"/>
      <c r="D36" s="56">
        <f>DATE(YEAR(D$14),MONTH(D$14)+15,DAY(D$14))</f>
        <v>456</v>
      </c>
      <c r="E36" s="56">
        <f t="shared" ref="E36:M36" si="21">DATE(YEAR(E$14),MONTH(E$14)+15,DAY(E$14))</f>
        <v>41289</v>
      </c>
      <c r="F36" s="56">
        <f t="shared" si="21"/>
        <v>41335</v>
      </c>
      <c r="G36" s="56">
        <f t="shared" si="21"/>
        <v>41379</v>
      </c>
      <c r="H36" s="56">
        <f t="shared" si="21"/>
        <v>41426</v>
      </c>
      <c r="I36" s="56">
        <f t="shared" si="21"/>
        <v>41470</v>
      </c>
      <c r="J36" s="56">
        <f t="shared" si="21"/>
        <v>41516</v>
      </c>
      <c r="K36" s="56">
        <f t="shared" si="21"/>
        <v>41583</v>
      </c>
      <c r="L36" s="56">
        <f t="shared" si="21"/>
        <v>41609</v>
      </c>
      <c r="M36" s="56">
        <f t="shared" si="21"/>
        <v>41654</v>
      </c>
    </row>
    <row r="37" spans="1:13" s="55" customFormat="1" hidden="1">
      <c r="A37" s="52" t="s">
        <v>57</v>
      </c>
      <c r="B37" s="53"/>
      <c r="C37" s="54"/>
      <c r="D37" s="56">
        <f>DATE(YEAR(D$14),MONTH(D$14)+18,DAY(D$14)-1)</f>
        <v>546</v>
      </c>
      <c r="E37" s="56">
        <f t="shared" ref="E37:M37" si="22">DATE(YEAR(E$14),MONTH(E$14)+18,DAY(E$14)-1)</f>
        <v>41378</v>
      </c>
      <c r="F37" s="56">
        <f t="shared" si="22"/>
        <v>41423</v>
      </c>
      <c r="G37" s="56">
        <f t="shared" si="22"/>
        <v>41469</v>
      </c>
      <c r="H37" s="56">
        <f t="shared" si="22"/>
        <v>41517</v>
      </c>
      <c r="I37" s="56">
        <f t="shared" si="22"/>
        <v>41561</v>
      </c>
      <c r="J37" s="56">
        <f t="shared" si="22"/>
        <v>41607</v>
      </c>
      <c r="K37" s="56">
        <f t="shared" si="22"/>
        <v>41674</v>
      </c>
      <c r="L37" s="56">
        <f t="shared" si="22"/>
        <v>41698</v>
      </c>
      <c r="M37" s="56">
        <f t="shared" si="22"/>
        <v>41743</v>
      </c>
    </row>
    <row r="38" spans="1:13" s="55" customFormat="1" hidden="1">
      <c r="A38" s="52" t="s">
        <v>67</v>
      </c>
      <c r="B38" s="53"/>
      <c r="C38" s="54"/>
      <c r="D38" s="56" t="str">
        <f>IF(AND(D36&gt;=$K$2,D37&lt;=$K$3,D36&gt;=D$13),"IN","OUT")</f>
        <v>OUT</v>
      </c>
      <c r="E38" s="56" t="str">
        <f t="shared" ref="E38:M38" si="23">IF(AND(E36&gt;=$K$2,E37&lt;=$K$3,E36&gt;=E$13),"IN","OUT")</f>
        <v>OUT</v>
      </c>
      <c r="F38" s="56" t="str">
        <f t="shared" si="23"/>
        <v>OUT</v>
      </c>
      <c r="G38" s="56" t="str">
        <f t="shared" si="23"/>
        <v>OUT</v>
      </c>
      <c r="H38" s="56" t="str">
        <f t="shared" si="23"/>
        <v>OUT</v>
      </c>
      <c r="I38" s="56" t="str">
        <f t="shared" si="23"/>
        <v>OUT</v>
      </c>
      <c r="J38" s="56" t="str">
        <f t="shared" si="23"/>
        <v>OUT</v>
      </c>
      <c r="K38" s="56" t="str">
        <f t="shared" si="23"/>
        <v>OUT</v>
      </c>
      <c r="L38" s="56" t="str">
        <f t="shared" si="23"/>
        <v>OUT</v>
      </c>
      <c r="M38" s="56" t="str">
        <f t="shared" si="23"/>
        <v>OUT</v>
      </c>
    </row>
    <row r="39" spans="1:13" s="55" customFormat="1" hidden="1">
      <c r="A39" s="52" t="s">
        <v>58</v>
      </c>
      <c r="B39" s="53"/>
      <c r="C39" s="54"/>
      <c r="D39" s="56">
        <f>DATE(YEAR(D$14),MONTH(D$14)+18,DAY(D$14))</f>
        <v>547</v>
      </c>
      <c r="E39" s="56">
        <f t="shared" ref="E39:M39" si="24">DATE(YEAR(E$14),MONTH(E$14)+18,DAY(E$14))</f>
        <v>41379</v>
      </c>
      <c r="F39" s="56">
        <f t="shared" si="24"/>
        <v>41424</v>
      </c>
      <c r="G39" s="56">
        <f t="shared" si="24"/>
        <v>41470</v>
      </c>
      <c r="H39" s="56">
        <f t="shared" si="24"/>
        <v>41518</v>
      </c>
      <c r="I39" s="56">
        <f t="shared" si="24"/>
        <v>41562</v>
      </c>
      <c r="J39" s="56">
        <f t="shared" si="24"/>
        <v>41608</v>
      </c>
      <c r="K39" s="56">
        <f t="shared" si="24"/>
        <v>41675</v>
      </c>
      <c r="L39" s="56">
        <f t="shared" si="24"/>
        <v>41699</v>
      </c>
      <c r="M39" s="56">
        <f t="shared" si="24"/>
        <v>41744</v>
      </c>
    </row>
    <row r="40" spans="1:13" s="55" customFormat="1" hidden="1">
      <c r="A40" s="52" t="s">
        <v>59</v>
      </c>
      <c r="B40" s="53"/>
      <c r="C40" s="54"/>
      <c r="D40" s="56">
        <f>DATE(YEAR(D$14),MONTH(D$14)+24,DAY(D$14)-1)</f>
        <v>730</v>
      </c>
      <c r="E40" s="56">
        <f t="shared" ref="E40:M40" si="25">DATE(YEAR(E$14),MONTH(E$14)+24,DAY(E$14)-1)</f>
        <v>41561</v>
      </c>
      <c r="F40" s="56">
        <f t="shared" si="25"/>
        <v>41607</v>
      </c>
      <c r="G40" s="56">
        <f t="shared" si="25"/>
        <v>41653</v>
      </c>
      <c r="H40" s="56">
        <f t="shared" si="25"/>
        <v>41698</v>
      </c>
      <c r="I40" s="56">
        <f t="shared" si="25"/>
        <v>41743</v>
      </c>
      <c r="J40" s="56">
        <f t="shared" si="25"/>
        <v>41788</v>
      </c>
      <c r="K40" s="56">
        <f t="shared" si="25"/>
        <v>41855</v>
      </c>
      <c r="L40" s="56">
        <f t="shared" si="25"/>
        <v>41882</v>
      </c>
      <c r="M40" s="56">
        <f t="shared" si="25"/>
        <v>41926</v>
      </c>
    </row>
    <row r="41" spans="1:13" s="55" customFormat="1" hidden="1">
      <c r="A41" s="52" t="s">
        <v>66</v>
      </c>
      <c r="B41" s="57"/>
      <c r="C41" s="58"/>
      <c r="D41" s="56" t="str">
        <f>IF(AND(D39&gt;=$K$2,D40&lt;=$K$3,D39&gt;=D$13),"IN","OUT")</f>
        <v>OUT</v>
      </c>
      <c r="E41" s="56" t="str">
        <f t="shared" ref="E41:M41" si="26">IF(AND(E39&gt;=$K$2,E40&lt;=$K$3,E39&gt;=E$13),"IN","OUT")</f>
        <v>OUT</v>
      </c>
      <c r="F41" s="56" t="str">
        <f t="shared" si="26"/>
        <v>OUT</v>
      </c>
      <c r="G41" s="56" t="str">
        <f t="shared" si="26"/>
        <v>OUT</v>
      </c>
      <c r="H41" s="56" t="str">
        <f t="shared" si="26"/>
        <v>OUT</v>
      </c>
      <c r="I41" s="56" t="str">
        <f t="shared" si="26"/>
        <v>OUT</v>
      </c>
      <c r="J41" s="56" t="str">
        <f t="shared" si="26"/>
        <v>OUT</v>
      </c>
      <c r="K41" s="56" t="str">
        <f t="shared" si="26"/>
        <v>OUT</v>
      </c>
      <c r="L41" s="56" t="str">
        <f t="shared" si="26"/>
        <v>OUT</v>
      </c>
      <c r="M41" s="56" t="str">
        <f t="shared" si="26"/>
        <v>OUT</v>
      </c>
    </row>
    <row r="42" spans="1:13" s="62" customFormat="1">
      <c r="A42" s="59" t="s">
        <v>27</v>
      </c>
      <c r="B42" s="60" t="s">
        <v>38</v>
      </c>
      <c r="C42" s="61"/>
      <c r="D42" s="61" t="str">
        <f>IF(D13&lt;&gt;"",IF(D13&lt;$K2,"OUT","IN"),"")</f>
        <v/>
      </c>
      <c r="E42" s="61" t="str">
        <f t="shared" ref="E42:M42" si="27">IF(E13&lt;&gt;"",IF(E13&lt;$K2,"OUT","IN"),"")</f>
        <v/>
      </c>
      <c r="F42" s="61" t="str">
        <f t="shared" si="27"/>
        <v/>
      </c>
      <c r="G42" s="61" t="str">
        <f t="shared" si="27"/>
        <v/>
      </c>
      <c r="H42" s="61" t="str">
        <f t="shared" si="27"/>
        <v/>
      </c>
      <c r="I42" s="61" t="str">
        <f t="shared" si="27"/>
        <v/>
      </c>
      <c r="J42" s="61" t="str">
        <f t="shared" si="27"/>
        <v/>
      </c>
      <c r="K42" s="61" t="str">
        <f t="shared" si="27"/>
        <v/>
      </c>
      <c r="L42" s="61" t="str">
        <f t="shared" si="27"/>
        <v/>
      </c>
      <c r="M42" s="61" t="str">
        <f t="shared" si="27"/>
        <v/>
      </c>
    </row>
    <row r="43" spans="1:13" s="67" customFormat="1" ht="26.4">
      <c r="A43" s="63" t="s">
        <v>131</v>
      </c>
      <c r="B43" s="64"/>
      <c r="C43" s="65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67" customFormat="1" ht="26.4">
      <c r="A44" s="63" t="s">
        <v>113</v>
      </c>
      <c r="B44" s="64"/>
      <c r="C44" s="65"/>
      <c r="D44" s="66" t="str">
        <f>IF(D13&lt;&gt;"",IF(AND(D42="IN",D43="y"),D13+1,IF(AND(D42="IN",D43="n"),WORKDAY(D13,5,Holidays!$B:$B),"X = N/A")),"")</f>
        <v/>
      </c>
      <c r="E44" s="66" t="str">
        <f>IF(E13&lt;&gt;"",IF(AND(E42="IN",E43="y"),E13+1,IF(AND(E42="IN",E43="n"),WORKDAY(E13,5,Holidays!$B:$B),"X = N/A")),"")</f>
        <v/>
      </c>
      <c r="F44" s="66" t="str">
        <f>IF(F13&lt;&gt;"",IF(AND(F42="IN",F43="y"),F13+1,IF(AND(F42="IN",F43="n"),WORKDAY(F13,5,Holidays!$B:$B),"X = N/A")),"")</f>
        <v/>
      </c>
      <c r="G44" s="66" t="str">
        <f>IF(G13&lt;&gt;"",IF(AND(G42="IN",G43="y"),G13+1,IF(AND(G42="IN",G43="n"),WORKDAY(G13,5,Holidays!$B:$B),"X = N/A")),"")</f>
        <v/>
      </c>
      <c r="H44" s="66" t="str">
        <f>IF(H13&lt;&gt;"",IF(AND(H42="IN",H43="y"),H13+1,IF(AND(H42="IN",H43="n"),WORKDAY(H13,5,Holidays!$B:$B),"X = N/A")),"")</f>
        <v/>
      </c>
      <c r="I44" s="66" t="str">
        <f>IF(I13&lt;&gt;"",IF(AND(I42="IN",I43="y"),I13+1,IF(AND(I42="IN",I43="n"),WORKDAY(I13,5,Holidays!$B:$B),"X = N/A")),"")</f>
        <v/>
      </c>
      <c r="J44" s="66" t="str">
        <f>IF(J13&lt;&gt;"",IF(AND(J42="IN",J43="y"),J13+1,IF(AND(J42="IN",J43="n"),WORKDAY(J13,5,Holidays!$B:$B),"X = N/A")),"")</f>
        <v/>
      </c>
      <c r="K44" s="66" t="str">
        <f>IF(K13&lt;&gt;"",IF(AND(K42="IN",K43="y"),K13+1,IF(AND(K42="IN",K43="n"),WORKDAY(K13,5,Holidays!$B:$B),"X = N/A")),"")</f>
        <v/>
      </c>
      <c r="L44" s="66" t="str">
        <f>IF(L13&lt;&gt;"",IF(AND(L42="IN",L43="y"),L13+1,IF(AND(L42="IN",L43="n"),WORKDAY(L13,5,Holidays!$B:$B),"X = N/A")),"")</f>
        <v/>
      </c>
      <c r="M44" s="66" t="str">
        <f>IF(M13&lt;&gt;"",IF(AND(M42="IN",M43="y"),M13+1,IF(AND(M42="IN",M43="n"),WORKDAY(M13,5,Holidays!$B:$B),"X = N/A")),"")</f>
        <v/>
      </c>
    </row>
    <row r="45" spans="1:13" ht="68.400000000000006" customHeight="1">
      <c r="A45" s="39" t="s">
        <v>40</v>
      </c>
      <c r="B45" s="40" t="s">
        <v>129</v>
      </c>
      <c r="C45" s="41"/>
      <c r="D45" s="42"/>
      <c r="E45" s="42"/>
      <c r="F45" s="42"/>
      <c r="G45" s="70"/>
      <c r="H45" s="42"/>
      <c r="I45" s="42"/>
      <c r="J45" s="42"/>
      <c r="K45" s="42"/>
      <c r="L45" s="42"/>
      <c r="M45" s="42"/>
    </row>
    <row r="46" spans="1:13" ht="26.4">
      <c r="A46" s="39" t="s">
        <v>124</v>
      </c>
      <c r="B46" s="40" t="s">
        <v>129</v>
      </c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>
      <c r="A47" s="43" t="s">
        <v>39</v>
      </c>
      <c r="B47" s="44"/>
      <c r="C47" s="45"/>
      <c r="D47" s="47"/>
      <c r="E47" s="46"/>
      <c r="F47" s="46"/>
      <c r="G47" s="46"/>
      <c r="H47" s="46"/>
      <c r="I47" s="47"/>
      <c r="J47" s="46"/>
      <c r="K47" s="47"/>
      <c r="L47" s="47"/>
      <c r="M47" s="47"/>
    </row>
    <row r="48" spans="1:13" ht="26.4">
      <c r="A48" s="43" t="s">
        <v>125</v>
      </c>
      <c r="B48" s="44"/>
      <c r="C48" s="45"/>
      <c r="D48" s="68" t="str">
        <f>IF(D47&lt;&gt;"",IF(D43="n",(NETWORKDAYS(D44,D47,Holidays!$B:$B)-1),D47-D44),"")</f>
        <v/>
      </c>
      <c r="E48" s="68" t="str">
        <f>IF(E47&lt;&gt;"",IF(E43="n",(NETWORKDAYS(E44,E47,Holidays!$B:$B)-1),E47-E44),"")</f>
        <v/>
      </c>
      <c r="F48" s="68" t="str">
        <f>IF(F47&lt;&gt;"",IF(F43="n",(NETWORKDAYS(F44,F47,Holidays!$B:$B)-1),F47-F44),"")</f>
        <v/>
      </c>
      <c r="G48" s="68" t="str">
        <f>IF(G47&lt;&gt;"",IF(G43="n",(NETWORKDAYS(G44,G47,Holidays!$B:$B)-1),G47-G44),"")</f>
        <v/>
      </c>
      <c r="H48" s="68" t="str">
        <f>IF(H47&lt;&gt;"",IF(H43="n",(NETWORKDAYS(H44,H47,Holidays!$B:$B)-1),H47-H44),"")</f>
        <v/>
      </c>
      <c r="I48" s="68" t="str">
        <f>IF(I47&lt;&gt;"",IF(I43="n",(NETWORKDAYS(I44,I47,Holidays!$B:$B)-1),I47-I44),"")</f>
        <v/>
      </c>
      <c r="J48" s="68" t="str">
        <f>IF(J47&lt;&gt;"",IF(J43="n",(NETWORKDAYS(J44,J47,Holidays!$B:$B)-1),J47-J44),"")</f>
        <v/>
      </c>
      <c r="K48" s="68" t="str">
        <f>IF(K47&lt;&gt;"",IF(K43="n",(NETWORKDAYS(K44,K47,Holidays!$B:$B)-1),K47-K44),"")</f>
        <v/>
      </c>
      <c r="L48" s="68" t="str">
        <f>IF(L47&lt;&gt;"",IF(L43="n",(NETWORKDAYS(L44,L47,Holidays!$B:$B)-1),L47-L44),"")</f>
        <v/>
      </c>
      <c r="M48" s="68" t="str">
        <f>IF(M47&lt;&gt;"",IF(M43="n",(NETWORKDAYS(M44,M47,Holidays!$B:$B)-1),M47-M44),"")</f>
        <v/>
      </c>
    </row>
    <row r="49" spans="1:13" s="34" customFormat="1">
      <c r="A49" s="32" t="s">
        <v>32</v>
      </c>
      <c r="B49" s="4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9"/>
    </row>
    <row r="50" spans="1:13" s="34" customFormat="1">
      <c r="A50" s="32" t="s">
        <v>41</v>
      </c>
      <c r="B50" s="48"/>
      <c r="C50" s="33"/>
      <c r="D50" s="69" t="str">
        <f>IF(D14&lt;&gt;"",D20,"")</f>
        <v/>
      </c>
      <c r="E50" s="69" t="str">
        <f t="shared" ref="E50:M50" si="28">IF(E14&lt;&gt;"",E20,"")</f>
        <v/>
      </c>
      <c r="F50" s="69" t="str">
        <f t="shared" si="28"/>
        <v/>
      </c>
      <c r="G50" s="69" t="str">
        <f t="shared" si="28"/>
        <v/>
      </c>
      <c r="H50" s="69" t="str">
        <f t="shared" si="28"/>
        <v/>
      </c>
      <c r="I50" s="69" t="str">
        <f t="shared" si="28"/>
        <v/>
      </c>
      <c r="J50" s="69" t="str">
        <f t="shared" si="28"/>
        <v/>
      </c>
      <c r="K50" s="69" t="str">
        <f t="shared" si="28"/>
        <v/>
      </c>
      <c r="L50" s="69" t="str">
        <f t="shared" si="28"/>
        <v/>
      </c>
      <c r="M50" s="69" t="str">
        <f t="shared" si="28"/>
        <v/>
      </c>
    </row>
    <row r="51" spans="1:13">
      <c r="A51" s="35" t="s">
        <v>44</v>
      </c>
      <c r="B51" s="36"/>
      <c r="C51" s="37"/>
      <c r="D51" s="66" t="str">
        <f>IF(D14&lt;&gt;"",IF(D50="out","X = N/A",D18),"")</f>
        <v/>
      </c>
      <c r="E51" s="66" t="str">
        <f t="shared" ref="E51:M51" si="29">IF(E14&lt;&gt;"",IF(E50="out","X = N/A",E18),"")</f>
        <v/>
      </c>
      <c r="F51" s="66" t="str">
        <f t="shared" si="29"/>
        <v/>
      </c>
      <c r="G51" s="66" t="str">
        <f t="shared" si="29"/>
        <v/>
      </c>
      <c r="H51" s="66" t="str">
        <f t="shared" si="29"/>
        <v/>
      </c>
      <c r="I51" s="66" t="str">
        <f t="shared" si="29"/>
        <v/>
      </c>
      <c r="J51" s="66" t="str">
        <f t="shared" si="29"/>
        <v/>
      </c>
      <c r="K51" s="66" t="str">
        <f t="shared" si="29"/>
        <v/>
      </c>
      <c r="L51" s="66" t="str">
        <f t="shared" si="29"/>
        <v/>
      </c>
      <c r="M51" s="66" t="str">
        <f t="shared" si="29"/>
        <v/>
      </c>
    </row>
    <row r="52" spans="1:13">
      <c r="A52" s="35" t="s">
        <v>42</v>
      </c>
      <c r="B52" s="36"/>
      <c r="C52" s="37"/>
      <c r="D52" s="66" t="str">
        <f>IF(D14&lt;&gt;"",IF(D50="out","X = N/A",D19),"")</f>
        <v/>
      </c>
      <c r="E52" s="66" t="str">
        <f t="shared" ref="E52:M52" si="30">IF(E14&lt;&gt;"",IF(E50="out","X = N/A",E19),"")</f>
        <v/>
      </c>
      <c r="F52" s="66" t="str">
        <f t="shared" si="30"/>
        <v/>
      </c>
      <c r="G52" s="66" t="str">
        <f t="shared" si="30"/>
        <v/>
      </c>
      <c r="H52" s="66" t="str">
        <f t="shared" si="30"/>
        <v/>
      </c>
      <c r="I52" s="66" t="str">
        <f t="shared" si="30"/>
        <v/>
      </c>
      <c r="J52" s="66" t="str">
        <f t="shared" si="30"/>
        <v/>
      </c>
      <c r="K52" s="66" t="str">
        <f t="shared" si="30"/>
        <v/>
      </c>
      <c r="L52" s="66" t="str">
        <f t="shared" si="30"/>
        <v/>
      </c>
      <c r="M52" s="66" t="str">
        <f t="shared" si="30"/>
        <v/>
      </c>
    </row>
    <row r="53" spans="1:13">
      <c r="A53" s="39" t="s">
        <v>68</v>
      </c>
      <c r="B53" s="1" t="s">
        <v>26</v>
      </c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s="34" customFormat="1">
      <c r="A54" s="32" t="s">
        <v>69</v>
      </c>
      <c r="B54" s="48"/>
      <c r="C54" s="33"/>
      <c r="D54" s="69" t="str">
        <f>IF(D14&lt;&gt;"",D23,"")</f>
        <v/>
      </c>
      <c r="E54" s="69" t="str">
        <f t="shared" ref="E54:M54" si="31">IF(E14&lt;&gt;"",E23,"")</f>
        <v/>
      </c>
      <c r="F54" s="69" t="str">
        <f t="shared" si="31"/>
        <v/>
      </c>
      <c r="G54" s="69" t="str">
        <f t="shared" si="31"/>
        <v/>
      </c>
      <c r="H54" s="69" t="str">
        <f t="shared" si="31"/>
        <v/>
      </c>
      <c r="I54" s="69" t="str">
        <f t="shared" si="31"/>
        <v/>
      </c>
      <c r="J54" s="69" t="str">
        <f t="shared" si="31"/>
        <v/>
      </c>
      <c r="K54" s="69" t="str">
        <f t="shared" si="31"/>
        <v/>
      </c>
      <c r="L54" s="69" t="str">
        <f t="shared" si="31"/>
        <v/>
      </c>
      <c r="M54" s="69" t="str">
        <f t="shared" si="31"/>
        <v/>
      </c>
    </row>
    <row r="55" spans="1:13">
      <c r="A55" s="35" t="s">
        <v>90</v>
      </c>
      <c r="B55" s="36"/>
      <c r="C55" s="37"/>
      <c r="D55" s="66" t="str">
        <f>IF(D14&lt;&gt;"",IF(D54="out","X = N/A",D21),"")</f>
        <v/>
      </c>
      <c r="E55" s="66" t="str">
        <f t="shared" ref="E55:M55" si="32">IF(E14&lt;&gt;"",IF(E54="out","X = N/A",E21),"")</f>
        <v/>
      </c>
      <c r="F55" s="66" t="str">
        <f t="shared" si="32"/>
        <v/>
      </c>
      <c r="G55" s="66" t="str">
        <f t="shared" si="32"/>
        <v/>
      </c>
      <c r="H55" s="66" t="str">
        <f t="shared" si="32"/>
        <v/>
      </c>
      <c r="I55" s="66" t="str">
        <f t="shared" si="32"/>
        <v/>
      </c>
      <c r="J55" s="66" t="str">
        <f t="shared" si="32"/>
        <v/>
      </c>
      <c r="K55" s="66" t="str">
        <f t="shared" si="32"/>
        <v/>
      </c>
      <c r="L55" s="66" t="str">
        <f t="shared" si="32"/>
        <v/>
      </c>
      <c r="M55" s="66" t="str">
        <f t="shared" si="32"/>
        <v/>
      </c>
    </row>
    <row r="56" spans="1:13">
      <c r="A56" s="35" t="s">
        <v>72</v>
      </c>
      <c r="B56" s="36"/>
      <c r="C56" s="37"/>
      <c r="D56" s="66" t="str">
        <f>IF(D14&lt;&gt;"",IF(D54="out","X = N/A",D22),"")</f>
        <v/>
      </c>
      <c r="E56" s="66" t="str">
        <f t="shared" ref="E56:M56" si="33">IF(E14&lt;&gt;"",IF(E54="out","X = N/A",E22),"")</f>
        <v/>
      </c>
      <c r="F56" s="66" t="str">
        <f t="shared" si="33"/>
        <v/>
      </c>
      <c r="G56" s="66" t="str">
        <f t="shared" si="33"/>
        <v/>
      </c>
      <c r="H56" s="66" t="str">
        <f t="shared" si="33"/>
        <v/>
      </c>
      <c r="I56" s="66" t="str">
        <f t="shared" si="33"/>
        <v/>
      </c>
      <c r="J56" s="66" t="str">
        <f t="shared" si="33"/>
        <v/>
      </c>
      <c r="K56" s="66" t="str">
        <f t="shared" si="33"/>
        <v/>
      </c>
      <c r="L56" s="66" t="str">
        <f t="shared" si="33"/>
        <v/>
      </c>
      <c r="M56" s="66" t="str">
        <f t="shared" si="33"/>
        <v/>
      </c>
    </row>
    <row r="57" spans="1:13">
      <c r="A57" s="39" t="s">
        <v>70</v>
      </c>
      <c r="B57" s="1" t="s">
        <v>26</v>
      </c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34" customFormat="1">
      <c r="A58" s="32" t="s">
        <v>71</v>
      </c>
      <c r="B58" s="48"/>
      <c r="C58" s="33"/>
      <c r="D58" s="69" t="str">
        <f>IF(D14&lt;&gt;"",D26,"")</f>
        <v/>
      </c>
      <c r="E58" s="69" t="str">
        <f t="shared" ref="E58:M58" si="34">IF(E14&lt;&gt;"",E26,"")</f>
        <v/>
      </c>
      <c r="F58" s="69" t="str">
        <f t="shared" si="34"/>
        <v/>
      </c>
      <c r="G58" s="69" t="str">
        <f t="shared" si="34"/>
        <v/>
      </c>
      <c r="H58" s="69" t="str">
        <f t="shared" si="34"/>
        <v/>
      </c>
      <c r="I58" s="69" t="str">
        <f t="shared" si="34"/>
        <v/>
      </c>
      <c r="J58" s="69" t="str">
        <f t="shared" si="34"/>
        <v/>
      </c>
      <c r="K58" s="69" t="str">
        <f t="shared" si="34"/>
        <v/>
      </c>
      <c r="L58" s="69" t="str">
        <f t="shared" si="34"/>
        <v/>
      </c>
      <c r="M58" s="69" t="str">
        <f t="shared" si="34"/>
        <v/>
      </c>
    </row>
    <row r="59" spans="1:13">
      <c r="A59" s="35" t="s">
        <v>89</v>
      </c>
      <c r="B59" s="36"/>
      <c r="C59" s="37"/>
      <c r="D59" s="66" t="str">
        <f>IF(D14&lt;&gt;"",IF(D58="out","X = N/A",D24),"")</f>
        <v/>
      </c>
      <c r="E59" s="66" t="str">
        <f t="shared" ref="E59:M59" si="35">IF(E14&lt;&gt;"",IF(E58="out","X = N/A",E24),"")</f>
        <v/>
      </c>
      <c r="F59" s="66" t="str">
        <f t="shared" si="35"/>
        <v/>
      </c>
      <c r="G59" s="66" t="str">
        <f t="shared" si="35"/>
        <v/>
      </c>
      <c r="H59" s="66" t="str">
        <f t="shared" si="35"/>
        <v/>
      </c>
      <c r="I59" s="66" t="str">
        <f t="shared" si="35"/>
        <v/>
      </c>
      <c r="J59" s="66" t="str">
        <f t="shared" si="35"/>
        <v/>
      </c>
      <c r="K59" s="66" t="str">
        <f t="shared" si="35"/>
        <v/>
      </c>
      <c r="L59" s="66" t="str">
        <f t="shared" si="35"/>
        <v/>
      </c>
      <c r="M59" s="66" t="str">
        <f t="shared" si="35"/>
        <v/>
      </c>
    </row>
    <row r="60" spans="1:13">
      <c r="A60" s="35" t="s">
        <v>73</v>
      </c>
      <c r="B60" s="36"/>
      <c r="C60" s="37"/>
      <c r="D60" s="66" t="str">
        <f>IF(D14&lt;&gt;"",IF(D58="out","X = N/A",D25),"")</f>
        <v/>
      </c>
      <c r="E60" s="66" t="str">
        <f t="shared" ref="E60:M60" si="36">IF(E14&lt;&gt;"",IF(E58="out","X = N/A",E25),"")</f>
        <v/>
      </c>
      <c r="F60" s="66" t="str">
        <f t="shared" si="36"/>
        <v/>
      </c>
      <c r="G60" s="66" t="str">
        <f t="shared" si="36"/>
        <v/>
      </c>
      <c r="H60" s="66" t="str">
        <f t="shared" si="36"/>
        <v/>
      </c>
      <c r="I60" s="66" t="str">
        <f t="shared" si="36"/>
        <v/>
      </c>
      <c r="J60" s="66" t="str">
        <f t="shared" si="36"/>
        <v/>
      </c>
      <c r="K60" s="66" t="str">
        <f t="shared" si="36"/>
        <v/>
      </c>
      <c r="L60" s="66" t="str">
        <f t="shared" si="36"/>
        <v/>
      </c>
      <c r="M60" s="66" t="str">
        <f t="shared" si="36"/>
        <v/>
      </c>
    </row>
    <row r="61" spans="1:13">
      <c r="A61" s="39" t="s">
        <v>74</v>
      </c>
      <c r="B61" s="1" t="s">
        <v>26</v>
      </c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s="34" customFormat="1">
      <c r="A62" s="32" t="s">
        <v>75</v>
      </c>
      <c r="B62" s="48"/>
      <c r="C62" s="33"/>
      <c r="D62" s="69" t="str">
        <f>IF(D14&lt;&gt;"",D29,"")</f>
        <v/>
      </c>
      <c r="E62" s="69" t="str">
        <f t="shared" ref="E62:M62" si="37">IF(E14&lt;&gt;"",E29,"")</f>
        <v/>
      </c>
      <c r="F62" s="69" t="str">
        <f t="shared" si="37"/>
        <v/>
      </c>
      <c r="G62" s="69" t="str">
        <f t="shared" si="37"/>
        <v/>
      </c>
      <c r="H62" s="69" t="str">
        <f t="shared" si="37"/>
        <v/>
      </c>
      <c r="I62" s="69" t="str">
        <f t="shared" si="37"/>
        <v/>
      </c>
      <c r="J62" s="69" t="str">
        <f t="shared" si="37"/>
        <v/>
      </c>
      <c r="K62" s="69" t="str">
        <f t="shared" si="37"/>
        <v/>
      </c>
      <c r="L62" s="69" t="str">
        <f t="shared" si="37"/>
        <v/>
      </c>
      <c r="M62" s="69" t="str">
        <f t="shared" si="37"/>
        <v/>
      </c>
    </row>
    <row r="63" spans="1:13">
      <c r="A63" s="35" t="s">
        <v>88</v>
      </c>
      <c r="B63" s="36"/>
      <c r="C63" s="37"/>
      <c r="D63" s="66" t="str">
        <f>IF(D14&lt;&gt;"",IF(D62="out","X = N/A",D27),"")</f>
        <v/>
      </c>
      <c r="E63" s="66" t="str">
        <f t="shared" ref="E63:M63" si="38">IF(E14&lt;&gt;"",IF(E62="out","X = N/A",E27),"")</f>
        <v/>
      </c>
      <c r="F63" s="66" t="str">
        <f t="shared" si="38"/>
        <v/>
      </c>
      <c r="G63" s="66" t="str">
        <f t="shared" si="38"/>
        <v/>
      </c>
      <c r="H63" s="66" t="str">
        <f t="shared" si="38"/>
        <v/>
      </c>
      <c r="I63" s="66" t="str">
        <f t="shared" si="38"/>
        <v/>
      </c>
      <c r="J63" s="66" t="str">
        <f t="shared" si="38"/>
        <v/>
      </c>
      <c r="K63" s="66" t="str">
        <f t="shared" si="38"/>
        <v/>
      </c>
      <c r="L63" s="66" t="str">
        <f t="shared" si="38"/>
        <v/>
      </c>
      <c r="M63" s="66" t="str">
        <f t="shared" si="38"/>
        <v/>
      </c>
    </row>
    <row r="64" spans="1:13">
      <c r="A64" s="35" t="s">
        <v>76</v>
      </c>
      <c r="B64" s="36"/>
      <c r="C64" s="37"/>
      <c r="D64" s="66" t="str">
        <f>IF(D14&lt;&gt;"",IF(D62="out","X = N/A",D28),"")</f>
        <v/>
      </c>
      <c r="E64" s="66" t="str">
        <f t="shared" ref="E64:M64" si="39">IF(E14&lt;&gt;"",IF(E62="out","X = N/A",E28),"")</f>
        <v/>
      </c>
      <c r="F64" s="66" t="str">
        <f t="shared" si="39"/>
        <v/>
      </c>
      <c r="G64" s="66" t="str">
        <f t="shared" si="39"/>
        <v/>
      </c>
      <c r="H64" s="66" t="str">
        <f t="shared" si="39"/>
        <v/>
      </c>
      <c r="I64" s="66" t="str">
        <f t="shared" si="39"/>
        <v/>
      </c>
      <c r="J64" s="66" t="str">
        <f t="shared" si="39"/>
        <v/>
      </c>
      <c r="K64" s="66" t="str">
        <f t="shared" si="39"/>
        <v/>
      </c>
      <c r="L64" s="66" t="str">
        <f t="shared" si="39"/>
        <v/>
      </c>
      <c r="M64" s="66" t="str">
        <f t="shared" si="39"/>
        <v/>
      </c>
    </row>
    <row r="65" spans="1:13">
      <c r="A65" s="39" t="s">
        <v>77</v>
      </c>
      <c r="B65" s="1" t="s">
        <v>26</v>
      </c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s="34" customFormat="1">
      <c r="A66" s="32" t="s">
        <v>79</v>
      </c>
      <c r="B66" s="48"/>
      <c r="C66" s="33"/>
      <c r="D66" s="69" t="str">
        <f>IF(D14&lt;&gt;"",D32,"")</f>
        <v/>
      </c>
      <c r="E66" s="69" t="str">
        <f t="shared" ref="E66:M66" si="40">IF(E14&lt;&gt;"",E32,"")</f>
        <v/>
      </c>
      <c r="F66" s="69" t="str">
        <f t="shared" si="40"/>
        <v/>
      </c>
      <c r="G66" s="69" t="str">
        <f t="shared" si="40"/>
        <v/>
      </c>
      <c r="H66" s="69" t="str">
        <f t="shared" si="40"/>
        <v/>
      </c>
      <c r="I66" s="69" t="str">
        <f t="shared" si="40"/>
        <v/>
      </c>
      <c r="J66" s="69" t="str">
        <f t="shared" si="40"/>
        <v/>
      </c>
      <c r="K66" s="69" t="str">
        <f t="shared" si="40"/>
        <v/>
      </c>
      <c r="L66" s="69" t="str">
        <f t="shared" si="40"/>
        <v/>
      </c>
      <c r="M66" s="69" t="str">
        <f t="shared" si="40"/>
        <v/>
      </c>
    </row>
    <row r="67" spans="1:13">
      <c r="A67" s="35" t="s">
        <v>87</v>
      </c>
      <c r="B67" s="36"/>
      <c r="C67" s="37"/>
      <c r="D67" s="66" t="str">
        <f>IF(D14&lt;&gt;"",IF(D66="out","X = N/A",D30),"")</f>
        <v/>
      </c>
      <c r="E67" s="66" t="str">
        <f t="shared" ref="E67:M67" si="41">IF(E14&lt;&gt;"",IF(E66="out","X = N/A",E30),"")</f>
        <v/>
      </c>
      <c r="F67" s="66" t="str">
        <f t="shared" si="41"/>
        <v/>
      </c>
      <c r="G67" s="66" t="str">
        <f t="shared" si="41"/>
        <v/>
      </c>
      <c r="H67" s="66" t="str">
        <f t="shared" si="41"/>
        <v/>
      </c>
      <c r="I67" s="66" t="str">
        <f t="shared" si="41"/>
        <v/>
      </c>
      <c r="J67" s="66" t="str">
        <f t="shared" si="41"/>
        <v/>
      </c>
      <c r="K67" s="66" t="str">
        <f t="shared" si="41"/>
        <v/>
      </c>
      <c r="L67" s="66" t="str">
        <f t="shared" si="41"/>
        <v/>
      </c>
      <c r="M67" s="66" t="str">
        <f t="shared" si="41"/>
        <v/>
      </c>
    </row>
    <row r="68" spans="1:13">
      <c r="A68" s="35" t="s">
        <v>80</v>
      </c>
      <c r="B68" s="36"/>
      <c r="C68" s="37"/>
      <c r="D68" s="66" t="str">
        <f>IF(D14&lt;&gt;"",IF(D66="out","X = N/A",D31),"")</f>
        <v/>
      </c>
      <c r="E68" s="66" t="str">
        <f t="shared" ref="E68:M68" si="42">IF(E14&lt;&gt;"",IF(E66="out","X = N/A",E31),"")</f>
        <v/>
      </c>
      <c r="F68" s="66" t="str">
        <f t="shared" si="42"/>
        <v/>
      </c>
      <c r="G68" s="66" t="str">
        <f t="shared" si="42"/>
        <v/>
      </c>
      <c r="H68" s="66" t="str">
        <f t="shared" si="42"/>
        <v/>
      </c>
      <c r="I68" s="66" t="str">
        <f t="shared" si="42"/>
        <v/>
      </c>
      <c r="J68" s="66" t="str">
        <f t="shared" si="42"/>
        <v/>
      </c>
      <c r="K68" s="66" t="str">
        <f t="shared" si="42"/>
        <v/>
      </c>
      <c r="L68" s="66" t="str">
        <f t="shared" si="42"/>
        <v/>
      </c>
      <c r="M68" s="66" t="str">
        <f t="shared" si="42"/>
        <v/>
      </c>
    </row>
    <row r="69" spans="1:13">
      <c r="A69" s="39" t="s">
        <v>78</v>
      </c>
      <c r="B69" s="1" t="s">
        <v>26</v>
      </c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s="34" customFormat="1">
      <c r="A70" s="32" t="s">
        <v>81</v>
      </c>
      <c r="B70" s="48"/>
      <c r="C70" s="33"/>
      <c r="D70" s="69" t="str">
        <f>IF(D14&lt;&gt;"",D35,"")</f>
        <v/>
      </c>
      <c r="E70" s="69" t="str">
        <f t="shared" ref="E70:M70" si="43">IF(E14&lt;&gt;"",E35,"")</f>
        <v/>
      </c>
      <c r="F70" s="69" t="str">
        <f t="shared" si="43"/>
        <v/>
      </c>
      <c r="G70" s="69" t="str">
        <f t="shared" si="43"/>
        <v/>
      </c>
      <c r="H70" s="69" t="str">
        <f t="shared" si="43"/>
        <v/>
      </c>
      <c r="I70" s="69" t="str">
        <f t="shared" si="43"/>
        <v/>
      </c>
      <c r="J70" s="69" t="str">
        <f t="shared" si="43"/>
        <v/>
      </c>
      <c r="K70" s="69" t="str">
        <f t="shared" si="43"/>
        <v/>
      </c>
      <c r="L70" s="69" t="str">
        <f t="shared" si="43"/>
        <v/>
      </c>
      <c r="M70" s="69" t="str">
        <f t="shared" si="43"/>
        <v/>
      </c>
    </row>
    <row r="71" spans="1:13">
      <c r="A71" s="35" t="s">
        <v>86</v>
      </c>
      <c r="B71" s="36"/>
      <c r="C71" s="37"/>
      <c r="D71" s="66" t="str">
        <f>IF(D14&lt;&gt;"",IF(D70="out","X = N/A",D33),"")</f>
        <v/>
      </c>
      <c r="E71" s="66" t="str">
        <f t="shared" ref="E71:M71" si="44">IF(E14&lt;&gt;"",IF(E70="out","X = N/A",E33),"")</f>
        <v/>
      </c>
      <c r="F71" s="66" t="str">
        <f t="shared" si="44"/>
        <v/>
      </c>
      <c r="G71" s="66" t="str">
        <f t="shared" si="44"/>
        <v/>
      </c>
      <c r="H71" s="66" t="str">
        <f t="shared" si="44"/>
        <v/>
      </c>
      <c r="I71" s="66" t="str">
        <f t="shared" si="44"/>
        <v/>
      </c>
      <c r="J71" s="66" t="str">
        <f t="shared" si="44"/>
        <v/>
      </c>
      <c r="K71" s="66" t="str">
        <f t="shared" si="44"/>
        <v/>
      </c>
      <c r="L71" s="66" t="str">
        <f t="shared" si="44"/>
        <v/>
      </c>
      <c r="M71" s="66" t="str">
        <f t="shared" si="44"/>
        <v/>
      </c>
    </row>
    <row r="72" spans="1:13">
      <c r="A72" s="35" t="s">
        <v>82</v>
      </c>
      <c r="B72" s="36"/>
      <c r="C72" s="37"/>
      <c r="D72" s="66" t="str">
        <f>IF(D14&lt;&gt;"",IF(D70="out","X = N/A",D34),"")</f>
        <v/>
      </c>
      <c r="E72" s="66" t="str">
        <f t="shared" ref="E72:M72" si="45">IF(E14&lt;&gt;"",IF(E70="out","X = N/A",E34),"")</f>
        <v/>
      </c>
      <c r="F72" s="66" t="str">
        <f t="shared" si="45"/>
        <v/>
      </c>
      <c r="G72" s="66" t="str">
        <f t="shared" si="45"/>
        <v/>
      </c>
      <c r="H72" s="66" t="str">
        <f t="shared" si="45"/>
        <v/>
      </c>
      <c r="I72" s="66" t="str">
        <f t="shared" si="45"/>
        <v/>
      </c>
      <c r="J72" s="66" t="str">
        <f t="shared" si="45"/>
        <v/>
      </c>
      <c r="K72" s="66" t="str">
        <f t="shared" si="45"/>
        <v/>
      </c>
      <c r="L72" s="66" t="str">
        <f t="shared" si="45"/>
        <v/>
      </c>
      <c r="M72" s="66" t="str">
        <f t="shared" si="45"/>
        <v/>
      </c>
    </row>
    <row r="73" spans="1:13">
      <c r="A73" s="39" t="s">
        <v>83</v>
      </c>
      <c r="B73" s="1" t="s">
        <v>26</v>
      </c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s="34" customFormat="1">
      <c r="A74" s="32" t="s">
        <v>84</v>
      </c>
      <c r="B74" s="48"/>
      <c r="C74" s="33"/>
      <c r="D74" s="69" t="str">
        <f>IF(D14&lt;&gt;"",D38,"")</f>
        <v/>
      </c>
      <c r="E74" s="69" t="str">
        <f t="shared" ref="E74:M74" si="46">IF(E14&lt;&gt;"",E38,"")</f>
        <v/>
      </c>
      <c r="F74" s="69" t="str">
        <f t="shared" si="46"/>
        <v/>
      </c>
      <c r="G74" s="69" t="str">
        <f t="shared" si="46"/>
        <v/>
      </c>
      <c r="H74" s="69" t="str">
        <f t="shared" si="46"/>
        <v/>
      </c>
      <c r="I74" s="69" t="str">
        <f t="shared" si="46"/>
        <v/>
      </c>
      <c r="J74" s="69" t="str">
        <f t="shared" si="46"/>
        <v/>
      </c>
      <c r="K74" s="69" t="str">
        <f t="shared" si="46"/>
        <v/>
      </c>
      <c r="L74" s="69" t="str">
        <f t="shared" si="46"/>
        <v/>
      </c>
      <c r="M74" s="69" t="str">
        <f t="shared" si="46"/>
        <v/>
      </c>
    </row>
    <row r="75" spans="1:13">
      <c r="A75" s="35" t="s">
        <v>85</v>
      </c>
      <c r="B75" s="36"/>
      <c r="C75" s="37"/>
      <c r="D75" s="66" t="str">
        <f>IF(D14&lt;&gt;"",IF(D74="out","X = N/A",D36),"")</f>
        <v/>
      </c>
      <c r="E75" s="66" t="str">
        <f t="shared" ref="E75:M75" si="47">IF(E14&lt;&gt;"",IF(E74="out","X = N/A",E36),"")</f>
        <v/>
      </c>
      <c r="F75" s="66" t="str">
        <f t="shared" si="47"/>
        <v/>
      </c>
      <c r="G75" s="66" t="str">
        <f t="shared" si="47"/>
        <v/>
      </c>
      <c r="H75" s="66" t="str">
        <f t="shared" si="47"/>
        <v/>
      </c>
      <c r="I75" s="66" t="str">
        <f t="shared" si="47"/>
        <v/>
      </c>
      <c r="J75" s="66" t="str">
        <f t="shared" si="47"/>
        <v/>
      </c>
      <c r="K75" s="66" t="str">
        <f t="shared" si="47"/>
        <v/>
      </c>
      <c r="L75" s="66" t="str">
        <f t="shared" si="47"/>
        <v/>
      </c>
      <c r="M75" s="66" t="str">
        <f t="shared" si="47"/>
        <v/>
      </c>
    </row>
    <row r="76" spans="1:13">
      <c r="A76" s="35" t="s">
        <v>91</v>
      </c>
      <c r="B76" s="36"/>
      <c r="C76" s="37"/>
      <c r="D76" s="66" t="str">
        <f>IF(D14&lt;&gt;"",IF(D74="out","X = N/A",D37),"")</f>
        <v/>
      </c>
      <c r="E76" s="66" t="str">
        <f t="shared" ref="E76:M76" si="48">IF(E14&lt;&gt;"",IF(E74="out","X = N/A",E37),"")</f>
        <v/>
      </c>
      <c r="F76" s="66" t="str">
        <f t="shared" si="48"/>
        <v/>
      </c>
      <c r="G76" s="66" t="str">
        <f t="shared" si="48"/>
        <v/>
      </c>
      <c r="H76" s="66" t="str">
        <f t="shared" si="48"/>
        <v/>
      </c>
      <c r="I76" s="66" t="str">
        <f t="shared" si="48"/>
        <v/>
      </c>
      <c r="J76" s="66" t="str">
        <f t="shared" si="48"/>
        <v/>
      </c>
      <c r="K76" s="66" t="str">
        <f t="shared" si="48"/>
        <v/>
      </c>
      <c r="L76" s="66" t="str">
        <f t="shared" si="48"/>
        <v/>
      </c>
      <c r="M76" s="66" t="str">
        <f t="shared" si="48"/>
        <v/>
      </c>
    </row>
    <row r="77" spans="1:13">
      <c r="A77" s="39" t="s">
        <v>92</v>
      </c>
      <c r="B77" s="1" t="s">
        <v>26</v>
      </c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s="34" customFormat="1">
      <c r="A78" s="32" t="s">
        <v>93</v>
      </c>
      <c r="B78" s="48"/>
      <c r="C78" s="33"/>
      <c r="D78" s="69" t="str">
        <f>IF(D14&lt;&gt;"",D41,"")</f>
        <v/>
      </c>
      <c r="E78" s="69" t="str">
        <f t="shared" ref="E78:M78" si="49">IF(E14&lt;&gt;"",E41,"")</f>
        <v/>
      </c>
      <c r="F78" s="69" t="str">
        <f t="shared" si="49"/>
        <v/>
      </c>
      <c r="G78" s="69" t="str">
        <f t="shared" si="49"/>
        <v/>
      </c>
      <c r="H78" s="69" t="str">
        <f t="shared" si="49"/>
        <v/>
      </c>
      <c r="I78" s="69" t="str">
        <f t="shared" si="49"/>
        <v/>
      </c>
      <c r="J78" s="69" t="str">
        <f t="shared" si="49"/>
        <v/>
      </c>
      <c r="K78" s="69" t="str">
        <f t="shared" si="49"/>
        <v/>
      </c>
      <c r="L78" s="69" t="str">
        <f t="shared" si="49"/>
        <v/>
      </c>
      <c r="M78" s="69" t="str">
        <f t="shared" si="49"/>
        <v/>
      </c>
    </row>
    <row r="79" spans="1:13">
      <c r="A79" s="35" t="s">
        <v>94</v>
      </c>
      <c r="B79" s="36"/>
      <c r="C79" s="37"/>
      <c r="D79" s="66" t="str">
        <f>IF(D14&lt;&gt;"",IF(D78="out","X = N/A",D39),"")</f>
        <v/>
      </c>
      <c r="E79" s="66" t="str">
        <f t="shared" ref="E79:M79" si="50">IF(E14&lt;&gt;"",IF(E78="out","X = N/A",E39),"")</f>
        <v/>
      </c>
      <c r="F79" s="66" t="str">
        <f t="shared" si="50"/>
        <v/>
      </c>
      <c r="G79" s="66" t="str">
        <f t="shared" si="50"/>
        <v/>
      </c>
      <c r="H79" s="66" t="str">
        <f t="shared" si="50"/>
        <v/>
      </c>
      <c r="I79" s="66" t="str">
        <f t="shared" si="50"/>
        <v/>
      </c>
      <c r="J79" s="66" t="str">
        <f t="shared" si="50"/>
        <v/>
      </c>
      <c r="K79" s="66" t="str">
        <f t="shared" si="50"/>
        <v/>
      </c>
      <c r="L79" s="66" t="str">
        <f t="shared" si="50"/>
        <v/>
      </c>
      <c r="M79" s="66" t="str">
        <f t="shared" si="50"/>
        <v/>
      </c>
    </row>
    <row r="80" spans="1:13">
      <c r="A80" s="35" t="s">
        <v>95</v>
      </c>
      <c r="B80" s="36"/>
      <c r="C80" s="37"/>
      <c r="D80" s="66" t="str">
        <f>IF(D14&lt;&gt;"",IF(D78="out","X = N/A",D40),"")</f>
        <v/>
      </c>
      <c r="E80" s="66" t="str">
        <f t="shared" ref="E80:M80" si="51">IF(E14&lt;&gt;"",IF(E78="out","X = N/A",E40),"")</f>
        <v/>
      </c>
      <c r="F80" s="66" t="str">
        <f t="shared" si="51"/>
        <v/>
      </c>
      <c r="G80" s="66" t="str">
        <f t="shared" si="51"/>
        <v/>
      </c>
      <c r="H80" s="66" t="str">
        <f t="shared" si="51"/>
        <v/>
      </c>
      <c r="I80" s="66" t="str">
        <f t="shared" si="51"/>
        <v/>
      </c>
      <c r="J80" s="66" t="str">
        <f t="shared" si="51"/>
        <v/>
      </c>
      <c r="K80" s="66" t="str">
        <f t="shared" si="51"/>
        <v/>
      </c>
      <c r="L80" s="66" t="str">
        <f t="shared" si="51"/>
        <v/>
      </c>
      <c r="M80" s="66" t="str">
        <f t="shared" si="51"/>
        <v/>
      </c>
    </row>
    <row r="81" spans="1:13">
      <c r="A81" s="39" t="s">
        <v>96</v>
      </c>
      <c r="B81" s="1" t="s">
        <v>26</v>
      </c>
      <c r="C81" s="41"/>
      <c r="D81" s="70"/>
      <c r="E81" s="42"/>
      <c r="F81" s="42"/>
      <c r="G81" s="42"/>
      <c r="H81" s="42"/>
      <c r="I81" s="42"/>
      <c r="J81" s="42"/>
      <c r="K81" s="42"/>
      <c r="L81" s="42"/>
      <c r="M81" s="42"/>
    </row>
    <row r="82" spans="1:13" s="34" customFormat="1">
      <c r="A82" s="32" t="s">
        <v>28</v>
      </c>
      <c r="B82" s="48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49"/>
    </row>
    <row r="83" spans="1:13" ht="39.6">
      <c r="A83" s="39" t="s">
        <v>97</v>
      </c>
      <c r="B83" s="40" t="s">
        <v>29</v>
      </c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5" spans="1:13">
      <c r="A85" s="51" t="s">
        <v>30</v>
      </c>
    </row>
    <row r="86" spans="1:13" ht="92.4">
      <c r="A86" s="51" t="s">
        <v>33</v>
      </c>
    </row>
  </sheetData>
  <sheetProtection password="CDFC" sheet="1" objects="1" scenarios="1" formatCells="0" formatColumns="0" formatRows="0" insertColumns="0" insertRows="0" deleteColumns="0" deleteRows="0"/>
  <phoneticPr fontId="4" type="noConversion"/>
  <conditionalFormatting sqref="B2:C5 D1:M1 D6:M9 D42:M42 D44:M65603">
    <cfRule type="expression" dxfId="2" priority="4" stopIfTrue="1">
      <formula>LEFT(B1,1)="u"</formula>
    </cfRule>
    <cfRule type="expression" dxfId="1" priority="5" stopIfTrue="1">
      <formula>LEFT(B1,1)="x"</formula>
    </cfRule>
    <cfRule type="expression" dxfId="0" priority="6" stopIfTrue="1">
      <formula>LEFT(B1,1)="n"</formula>
    </cfRule>
  </conditionalFormatting>
  <printOptions gridLines="1"/>
  <pageMargins left="0.75" right="0.75" top="1" bottom="1" header="0.5" footer="0.5"/>
  <pageSetup scale="67" fitToHeight="200" orientation="landscape" r:id="rId1"/>
  <headerFooter alignWithMargins="0">
    <oddFooter>&amp;LDCF Contract Oversight&amp;CPage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8" sqref="A8"/>
    </sheetView>
  </sheetViews>
  <sheetFormatPr defaultColWidth="9.109375" defaultRowHeight="13.2"/>
  <cols>
    <col min="1" max="1" width="12.109375" style="7" customWidth="1"/>
    <col min="2" max="2" width="20" style="7" customWidth="1"/>
    <col min="3" max="3" width="56.5546875" style="7" customWidth="1"/>
    <col min="4" max="4" width="16" style="7" customWidth="1"/>
    <col min="5" max="16384" width="9.109375" style="7"/>
  </cols>
  <sheetData>
    <row r="1" spans="1:4">
      <c r="A1" s="7" t="s">
        <v>21</v>
      </c>
      <c r="B1" s="7" t="s">
        <v>22</v>
      </c>
      <c r="C1" s="7" t="s">
        <v>23</v>
      </c>
      <c r="D1" s="7" t="s">
        <v>24</v>
      </c>
    </row>
    <row r="2" spans="1:4" ht="39.6">
      <c r="A2" s="8">
        <v>41170</v>
      </c>
      <c r="B2" s="7" t="s">
        <v>25</v>
      </c>
      <c r="C2" s="9" t="s">
        <v>31</v>
      </c>
      <c r="D2" s="8"/>
    </row>
    <row r="3" spans="1:4" ht="66">
      <c r="A3" s="8">
        <v>41518</v>
      </c>
      <c r="B3" s="71" t="s">
        <v>25</v>
      </c>
      <c r="C3" s="72" t="s">
        <v>100</v>
      </c>
      <c r="D3" s="8">
        <v>41518</v>
      </c>
    </row>
    <row r="4" spans="1:4">
      <c r="A4" s="8">
        <v>41619</v>
      </c>
      <c r="B4" s="7" t="s">
        <v>25</v>
      </c>
      <c r="C4" s="71" t="s">
        <v>103</v>
      </c>
      <c r="D4" s="8">
        <v>41619</v>
      </c>
    </row>
    <row r="5" spans="1:4">
      <c r="A5" s="8">
        <v>41669</v>
      </c>
      <c r="B5" s="71" t="s">
        <v>25</v>
      </c>
      <c r="C5" s="71" t="s">
        <v>107</v>
      </c>
      <c r="D5" s="8">
        <v>41669</v>
      </c>
    </row>
    <row r="6" spans="1:4" ht="26.4">
      <c r="A6" s="8">
        <v>41683</v>
      </c>
      <c r="B6" s="71" t="s">
        <v>25</v>
      </c>
      <c r="C6" s="71" t="s">
        <v>111</v>
      </c>
      <c r="D6" s="8">
        <v>41683</v>
      </c>
    </row>
    <row r="7" spans="1:4" ht="39.6">
      <c r="A7" s="8">
        <v>42159</v>
      </c>
      <c r="B7" s="7" t="s">
        <v>25</v>
      </c>
      <c r="C7" s="7" t="s">
        <v>130</v>
      </c>
      <c r="D7" s="8">
        <v>42159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4"/>
  <sheetViews>
    <sheetView topLeftCell="A22" workbookViewId="0">
      <selection activeCell="A29" sqref="A29"/>
    </sheetView>
  </sheetViews>
  <sheetFormatPr defaultRowHeight="13.2"/>
  <cols>
    <col min="1" max="1" width="24.44140625" customWidth="1"/>
    <col min="2" max="2" width="10.109375" bestFit="1" customWidth="1"/>
  </cols>
  <sheetData>
    <row r="1" spans="1:2">
      <c r="A1" s="79" t="s">
        <v>114</v>
      </c>
      <c r="B1" s="80">
        <v>40909</v>
      </c>
    </row>
    <row r="2" spans="1:2">
      <c r="A2" s="81" t="s">
        <v>115</v>
      </c>
      <c r="B2" s="80">
        <v>40924</v>
      </c>
    </row>
    <row r="3" spans="1:2">
      <c r="A3" s="81" t="s">
        <v>116</v>
      </c>
      <c r="B3" s="80">
        <v>41057</v>
      </c>
    </row>
    <row r="4" spans="1:2">
      <c r="A4" s="82" t="s">
        <v>117</v>
      </c>
      <c r="B4" s="80">
        <v>41094</v>
      </c>
    </row>
    <row r="5" spans="1:2">
      <c r="A5" s="81" t="s">
        <v>118</v>
      </c>
      <c r="B5" s="80">
        <v>41155</v>
      </c>
    </row>
    <row r="6" spans="1:2">
      <c r="A6" s="81" t="s">
        <v>119</v>
      </c>
      <c r="B6" s="80">
        <v>41224</v>
      </c>
    </row>
    <row r="7" spans="1:2">
      <c r="A7" s="81" t="s">
        <v>120</v>
      </c>
      <c r="B7" s="80">
        <v>41235</v>
      </c>
    </row>
    <row r="8" spans="1:2">
      <c r="A8" s="81" t="s">
        <v>121</v>
      </c>
      <c r="B8" s="80">
        <v>41236</v>
      </c>
    </row>
    <row r="9" spans="1:2">
      <c r="A9" s="81" t="s">
        <v>122</v>
      </c>
      <c r="B9" s="80">
        <v>41268</v>
      </c>
    </row>
    <row r="10" spans="1:2">
      <c r="A10" s="83" t="s">
        <v>114</v>
      </c>
      <c r="B10" s="84">
        <v>41275</v>
      </c>
    </row>
    <row r="11" spans="1:2">
      <c r="A11" s="83" t="s">
        <v>115</v>
      </c>
      <c r="B11" s="84">
        <v>41295</v>
      </c>
    </row>
    <row r="12" spans="1:2">
      <c r="A12" s="83" t="s">
        <v>116</v>
      </c>
      <c r="B12" s="84">
        <v>41421</v>
      </c>
    </row>
    <row r="13" spans="1:2">
      <c r="A13" s="85" t="s">
        <v>117</v>
      </c>
      <c r="B13" s="84">
        <v>41459</v>
      </c>
    </row>
    <row r="14" spans="1:2">
      <c r="A14" s="83" t="s">
        <v>118</v>
      </c>
      <c r="B14" s="84">
        <v>41519</v>
      </c>
    </row>
    <row r="15" spans="1:2">
      <c r="A15" s="83" t="s">
        <v>119</v>
      </c>
      <c r="B15" s="84">
        <v>41589</v>
      </c>
    </row>
    <row r="16" spans="1:2">
      <c r="A16" s="83" t="s">
        <v>120</v>
      </c>
      <c r="B16" s="84">
        <v>41606</v>
      </c>
    </row>
    <row r="17" spans="1:2">
      <c r="A17" s="83" t="s">
        <v>121</v>
      </c>
      <c r="B17" s="84">
        <v>41607</v>
      </c>
    </row>
    <row r="18" spans="1:2">
      <c r="A18" s="83" t="s">
        <v>122</v>
      </c>
      <c r="B18" s="84">
        <v>41633</v>
      </c>
    </row>
    <row r="19" spans="1:2">
      <c r="A19" s="86" t="s">
        <v>114</v>
      </c>
      <c r="B19" s="87">
        <v>41640</v>
      </c>
    </row>
    <row r="20" spans="1:2">
      <c r="A20" s="86" t="s">
        <v>115</v>
      </c>
      <c r="B20" s="87">
        <v>41659</v>
      </c>
    </row>
    <row r="21" spans="1:2">
      <c r="A21" s="86" t="s">
        <v>116</v>
      </c>
      <c r="B21" s="87">
        <v>41785</v>
      </c>
    </row>
    <row r="22" spans="1:2">
      <c r="A22" s="88" t="s">
        <v>117</v>
      </c>
      <c r="B22" s="87">
        <v>41824</v>
      </c>
    </row>
    <row r="23" spans="1:2">
      <c r="A23" s="86" t="s">
        <v>118</v>
      </c>
      <c r="B23" s="87">
        <v>41883</v>
      </c>
    </row>
    <row r="24" spans="1:2">
      <c r="A24" s="86" t="s">
        <v>119</v>
      </c>
      <c r="B24" s="87">
        <v>41954</v>
      </c>
    </row>
    <row r="25" spans="1:2">
      <c r="A25" s="86" t="s">
        <v>120</v>
      </c>
      <c r="B25" s="87">
        <v>41970</v>
      </c>
    </row>
    <row r="26" spans="1:2">
      <c r="A26" s="86" t="s">
        <v>121</v>
      </c>
      <c r="B26" s="87">
        <v>41971</v>
      </c>
    </row>
    <row r="27" spans="1:2">
      <c r="A27" s="86" t="s">
        <v>122</v>
      </c>
      <c r="B27" s="87">
        <v>41998</v>
      </c>
    </row>
    <row r="28" spans="1:2">
      <c r="A28" s="86" t="s">
        <v>126</v>
      </c>
      <c r="B28" s="87">
        <v>41999</v>
      </c>
    </row>
    <row r="29" spans="1:2">
      <c r="A29" s="89" t="s">
        <v>114</v>
      </c>
      <c r="B29" s="90">
        <v>42005</v>
      </c>
    </row>
    <row r="30" spans="1:2">
      <c r="A30" s="89" t="s">
        <v>115</v>
      </c>
      <c r="B30" s="90">
        <v>42023</v>
      </c>
    </row>
    <row r="31" spans="1:2">
      <c r="A31" s="89" t="s">
        <v>116</v>
      </c>
      <c r="B31" s="90">
        <v>42149</v>
      </c>
    </row>
    <row r="32" spans="1:2">
      <c r="A32" s="91" t="s">
        <v>117</v>
      </c>
      <c r="B32" s="90">
        <v>42188</v>
      </c>
    </row>
    <row r="33" spans="1:2">
      <c r="A33" s="89" t="s">
        <v>118</v>
      </c>
      <c r="B33" s="90">
        <v>42254</v>
      </c>
    </row>
    <row r="34" spans="1:2">
      <c r="A34" s="89" t="s">
        <v>119</v>
      </c>
      <c r="B34" s="90">
        <v>42319</v>
      </c>
    </row>
    <row r="35" spans="1:2">
      <c r="A35" s="89" t="s">
        <v>120</v>
      </c>
      <c r="B35" s="90">
        <v>42334</v>
      </c>
    </row>
    <row r="36" spans="1:2">
      <c r="A36" s="89" t="s">
        <v>121</v>
      </c>
      <c r="B36" s="90">
        <v>42335</v>
      </c>
    </row>
    <row r="37" spans="1:2">
      <c r="A37" s="89" t="s">
        <v>122</v>
      </c>
      <c r="B37" s="90">
        <v>42363</v>
      </c>
    </row>
    <row r="38" spans="1:2">
      <c r="A38" s="92" t="s">
        <v>114</v>
      </c>
      <c r="B38" s="93">
        <v>42370</v>
      </c>
    </row>
    <row r="39" spans="1:2">
      <c r="A39" s="92" t="s">
        <v>115</v>
      </c>
      <c r="B39" s="93">
        <v>42387</v>
      </c>
    </row>
    <row r="40" spans="1:2">
      <c r="A40" s="92" t="s">
        <v>116</v>
      </c>
      <c r="B40" s="93">
        <v>42520</v>
      </c>
    </row>
    <row r="41" spans="1:2">
      <c r="A41" s="94" t="s">
        <v>117</v>
      </c>
      <c r="B41" s="93">
        <v>42555</v>
      </c>
    </row>
    <row r="42" spans="1:2">
      <c r="A42" s="92" t="s">
        <v>118</v>
      </c>
      <c r="B42" s="93">
        <v>42618</v>
      </c>
    </row>
    <row r="43" spans="1:2">
      <c r="A43" s="92" t="s">
        <v>119</v>
      </c>
      <c r="B43" s="93">
        <v>42685</v>
      </c>
    </row>
    <row r="44" spans="1:2">
      <c r="A44" s="92" t="s">
        <v>120</v>
      </c>
      <c r="B44" s="93">
        <v>42698</v>
      </c>
    </row>
    <row r="45" spans="1:2">
      <c r="A45" s="92" t="s">
        <v>121</v>
      </c>
      <c r="B45" s="93">
        <v>42699</v>
      </c>
    </row>
    <row r="46" spans="1:2">
      <c r="A46" s="92" t="s">
        <v>122</v>
      </c>
      <c r="B46" s="93">
        <v>42730</v>
      </c>
    </row>
    <row r="47" spans="1:2">
      <c r="A47" s="95" t="s">
        <v>114</v>
      </c>
      <c r="B47" s="96">
        <v>42737</v>
      </c>
    </row>
    <row r="48" spans="1:2">
      <c r="A48" s="95" t="s">
        <v>115</v>
      </c>
      <c r="B48" s="96">
        <v>42751</v>
      </c>
    </row>
    <row r="49" spans="1:2">
      <c r="A49" s="95" t="s">
        <v>116</v>
      </c>
      <c r="B49" s="96">
        <v>42884</v>
      </c>
    </row>
    <row r="50" spans="1:2">
      <c r="A50" s="97" t="s">
        <v>117</v>
      </c>
      <c r="B50" s="96">
        <v>42920</v>
      </c>
    </row>
    <row r="51" spans="1:2">
      <c r="A51" s="95" t="s">
        <v>118</v>
      </c>
      <c r="B51" s="96">
        <v>42982</v>
      </c>
    </row>
    <row r="52" spans="1:2">
      <c r="A52" s="95" t="s">
        <v>119</v>
      </c>
      <c r="B52" s="96">
        <v>43049</v>
      </c>
    </row>
    <row r="53" spans="1:2">
      <c r="A53" s="95" t="s">
        <v>120</v>
      </c>
      <c r="B53" s="96">
        <v>43062</v>
      </c>
    </row>
    <row r="54" spans="1:2">
      <c r="A54" s="95" t="s">
        <v>121</v>
      </c>
      <c r="B54" s="96">
        <v>43063</v>
      </c>
    </row>
    <row r="55" spans="1:2">
      <c r="A55" s="95" t="s">
        <v>122</v>
      </c>
      <c r="B55" s="96">
        <v>43094</v>
      </c>
    </row>
    <row r="56" spans="1:2">
      <c r="A56" s="37" t="s">
        <v>114</v>
      </c>
      <c r="B56" s="98">
        <v>43101</v>
      </c>
    </row>
    <row r="57" spans="1:2">
      <c r="A57" s="37" t="s">
        <v>115</v>
      </c>
      <c r="B57" s="98">
        <v>43115</v>
      </c>
    </row>
    <row r="58" spans="1:2">
      <c r="A58" s="37" t="s">
        <v>116</v>
      </c>
      <c r="B58" s="98">
        <v>43248</v>
      </c>
    </row>
    <row r="59" spans="1:2">
      <c r="A59" s="99" t="s">
        <v>117</v>
      </c>
      <c r="B59" s="98">
        <v>43285</v>
      </c>
    </row>
    <row r="60" spans="1:2">
      <c r="A60" s="37" t="s">
        <v>118</v>
      </c>
      <c r="B60" s="98">
        <v>43346</v>
      </c>
    </row>
    <row r="61" spans="1:2">
      <c r="A61" s="37" t="s">
        <v>119</v>
      </c>
      <c r="B61" s="98">
        <v>43416</v>
      </c>
    </row>
    <row r="62" spans="1:2">
      <c r="A62" s="37" t="s">
        <v>120</v>
      </c>
      <c r="B62" s="98">
        <v>43426</v>
      </c>
    </row>
    <row r="63" spans="1:2">
      <c r="A63" s="37" t="s">
        <v>121</v>
      </c>
      <c r="B63" s="98">
        <v>43427</v>
      </c>
    </row>
    <row r="64" spans="1:2">
      <c r="A64" s="37" t="s">
        <v>122</v>
      </c>
      <c r="B64" s="98">
        <v>43459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EPSDT Tool</vt:lpstr>
      <vt:lpstr>RevisionTracker</vt:lpstr>
      <vt:lpstr>Holidays</vt:lpstr>
      <vt:lpstr>'EPSDT Tool'!Print_Titles</vt:lpstr>
    </vt:vector>
  </TitlesOfParts>
  <Company>DCF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Dusenbury-Diane</cp:lastModifiedBy>
  <cp:lastPrinted>2012-09-18T20:59:19Z</cp:lastPrinted>
  <dcterms:created xsi:type="dcterms:W3CDTF">2006-12-19T20:36:58Z</dcterms:created>
  <dcterms:modified xsi:type="dcterms:W3CDTF">2015-06-04T19:54:51Z</dcterms:modified>
</cp:coreProperties>
</file>